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3020" windowHeight="10460"/>
  </bookViews>
  <sheets>
    <sheet name="PL01" sheetId="1" r:id="rId1"/>
    <sheet name="PL02" sheetId="2" r:id="rId2"/>
    <sheet name="PL0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  <c r="C40" i="1"/>
  <c r="D44" i="1" l="1"/>
  <c r="E44" i="1"/>
  <c r="F44" i="1"/>
  <c r="G44" i="1"/>
  <c r="H44" i="1"/>
  <c r="I44" i="1"/>
  <c r="C44" i="1"/>
  <c r="D37" i="1"/>
  <c r="E37" i="1"/>
  <c r="F37" i="1"/>
  <c r="G37" i="1"/>
  <c r="H37" i="1"/>
  <c r="I37" i="1"/>
  <c r="C37" i="1"/>
  <c r="K15" i="1" l="1"/>
  <c r="C15" i="1"/>
  <c r="D15" i="1"/>
  <c r="E15" i="1"/>
  <c r="F15" i="1"/>
  <c r="G15" i="1"/>
  <c r="H15" i="1"/>
  <c r="I15" i="1"/>
  <c r="D29" i="1" l="1"/>
  <c r="E29" i="1"/>
  <c r="F29" i="1"/>
  <c r="G29" i="1"/>
  <c r="H29" i="1"/>
  <c r="I29" i="1"/>
  <c r="C29" i="1"/>
  <c r="D49" i="1" l="1"/>
  <c r="E49" i="1"/>
  <c r="F49" i="1"/>
  <c r="G49" i="1"/>
  <c r="H49" i="1"/>
  <c r="I49" i="1"/>
  <c r="C49" i="1"/>
  <c r="D46" i="1" l="1"/>
  <c r="E46" i="1"/>
  <c r="F46" i="1"/>
  <c r="G46" i="1"/>
  <c r="H46" i="1"/>
  <c r="I46" i="1"/>
  <c r="C46" i="1"/>
  <c r="D27" i="1" l="1"/>
  <c r="E27" i="1"/>
  <c r="F27" i="1"/>
  <c r="G27" i="1"/>
  <c r="H27" i="1"/>
  <c r="I27" i="1"/>
  <c r="C27" i="1"/>
  <c r="D47" i="1"/>
  <c r="E47" i="1"/>
  <c r="F47" i="1"/>
  <c r="G47" i="1"/>
  <c r="H47" i="1"/>
  <c r="I47" i="1"/>
  <c r="C47" i="1"/>
  <c r="D26" i="1" l="1"/>
  <c r="E26" i="1"/>
  <c r="F26" i="1"/>
  <c r="G26" i="1"/>
  <c r="H26" i="1"/>
  <c r="I26" i="1"/>
  <c r="C26" i="1"/>
  <c r="D31" i="1"/>
  <c r="E31" i="1"/>
  <c r="F31" i="1"/>
  <c r="G31" i="1"/>
  <c r="H31" i="1"/>
  <c r="I31" i="1"/>
  <c r="C31" i="1"/>
  <c r="D41" i="1" l="1"/>
  <c r="E41" i="1"/>
  <c r="F41" i="1"/>
  <c r="G41" i="1"/>
  <c r="H41" i="1"/>
  <c r="I41" i="1"/>
  <c r="C41" i="1"/>
  <c r="D38" i="1" l="1"/>
  <c r="E38" i="1"/>
  <c r="F38" i="1"/>
  <c r="G38" i="1"/>
  <c r="H38" i="1"/>
  <c r="I38" i="1"/>
  <c r="C38" i="1"/>
  <c r="D36" i="1" l="1"/>
  <c r="E36" i="1"/>
  <c r="F36" i="1"/>
  <c r="G36" i="1"/>
  <c r="H36" i="1"/>
  <c r="I36" i="1"/>
  <c r="C36" i="1"/>
  <c r="D24" i="1" l="1"/>
  <c r="E24" i="1"/>
  <c r="F24" i="1"/>
  <c r="G24" i="1"/>
  <c r="H24" i="1"/>
  <c r="I24" i="1"/>
  <c r="C24" i="1"/>
  <c r="K16" i="1"/>
  <c r="D16" i="1"/>
  <c r="E16" i="1"/>
  <c r="F16" i="1"/>
  <c r="G16" i="1"/>
  <c r="H16" i="1"/>
  <c r="I16" i="1"/>
  <c r="C16" i="1"/>
  <c r="D45" i="1"/>
  <c r="E45" i="1"/>
  <c r="F45" i="1"/>
  <c r="G45" i="1"/>
  <c r="H45" i="1"/>
  <c r="I45" i="1"/>
  <c r="C45" i="1"/>
  <c r="D20" i="1" l="1"/>
  <c r="E20" i="1"/>
  <c r="F20" i="1"/>
  <c r="G20" i="1"/>
  <c r="H20" i="1"/>
  <c r="I20" i="1"/>
  <c r="C20" i="1"/>
  <c r="D28" i="1" l="1"/>
  <c r="E28" i="1"/>
  <c r="F28" i="1"/>
  <c r="G28" i="1"/>
  <c r="H28" i="1"/>
  <c r="I28" i="1"/>
  <c r="C28" i="1"/>
  <c r="D21" i="1" l="1"/>
  <c r="E21" i="1"/>
  <c r="F21" i="1"/>
  <c r="G21" i="1"/>
  <c r="H21" i="1"/>
  <c r="I21" i="1"/>
  <c r="C21" i="1"/>
  <c r="D17" i="1" l="1"/>
  <c r="E17" i="1"/>
  <c r="F17" i="1"/>
  <c r="G17" i="1"/>
  <c r="H17" i="1"/>
  <c r="I17" i="1"/>
  <c r="C17" i="1"/>
  <c r="D18" i="1" l="1"/>
  <c r="E18" i="1"/>
  <c r="F18" i="1"/>
  <c r="G18" i="1"/>
  <c r="H18" i="1"/>
  <c r="I18" i="1"/>
  <c r="C18" i="1"/>
  <c r="D35" i="1"/>
  <c r="E35" i="1"/>
  <c r="F35" i="1"/>
  <c r="G35" i="1"/>
  <c r="H35" i="1"/>
  <c r="I35" i="1"/>
  <c r="C35" i="1"/>
  <c r="D19" i="1" l="1"/>
  <c r="E19" i="1"/>
  <c r="F19" i="1"/>
  <c r="G19" i="1"/>
  <c r="H19" i="1"/>
  <c r="I19" i="1"/>
  <c r="C19" i="1"/>
  <c r="D51" i="1" l="1"/>
  <c r="E51" i="1"/>
  <c r="F51" i="1"/>
  <c r="G51" i="1"/>
  <c r="H51" i="1"/>
  <c r="I51" i="1"/>
  <c r="C51" i="1"/>
  <c r="J51" i="1"/>
  <c r="D30" i="1"/>
  <c r="E30" i="1"/>
  <c r="F30" i="1"/>
  <c r="G30" i="1"/>
  <c r="H30" i="1"/>
  <c r="I30" i="1"/>
  <c r="C30" i="1"/>
  <c r="C12" i="1"/>
  <c r="D12" i="1"/>
  <c r="E12" i="1"/>
  <c r="E11" i="1" s="1"/>
  <c r="F12" i="1"/>
  <c r="F11" i="1" s="1"/>
  <c r="G12" i="1"/>
  <c r="H12" i="1"/>
  <c r="I12" i="1"/>
  <c r="H11" i="1" l="1"/>
  <c r="D11" i="1"/>
  <c r="C11" i="1"/>
  <c r="I11" i="1"/>
  <c r="G11" i="1"/>
  <c r="D13" i="1"/>
  <c r="E13" i="1"/>
  <c r="F13" i="1"/>
  <c r="G13" i="1"/>
  <c r="H13" i="1"/>
  <c r="I13" i="1"/>
  <c r="C13" i="1"/>
  <c r="D34" i="1" l="1"/>
  <c r="D33" i="1" s="1"/>
  <c r="E34" i="1"/>
  <c r="E33" i="1" s="1"/>
  <c r="F34" i="1"/>
  <c r="F33" i="1" s="1"/>
  <c r="G34" i="1"/>
  <c r="G33" i="1" s="1"/>
  <c r="H34" i="1"/>
  <c r="H33" i="1" s="1"/>
  <c r="I34" i="1"/>
  <c r="I33" i="1" s="1"/>
  <c r="C34" i="1"/>
  <c r="C33" i="1" s="1"/>
  <c r="D23" i="1" l="1"/>
  <c r="E23" i="1"/>
  <c r="F23" i="1"/>
  <c r="G23" i="1"/>
  <c r="H23" i="1"/>
  <c r="I23" i="1"/>
  <c r="C23" i="1"/>
  <c r="F52" i="1" l="1"/>
  <c r="D52" i="1"/>
  <c r="E52" i="1"/>
  <c r="G52" i="1"/>
  <c r="H52" i="1"/>
  <c r="I52" i="1"/>
  <c r="C52" i="1"/>
  <c r="D42" i="1"/>
  <c r="E42" i="1"/>
  <c r="F42" i="1"/>
  <c r="G42" i="1"/>
  <c r="H42" i="1"/>
  <c r="I42" i="1"/>
  <c r="C42" i="1"/>
  <c r="D50" i="1" l="1"/>
  <c r="E50" i="1"/>
  <c r="F50" i="1"/>
  <c r="G50" i="1"/>
  <c r="H50" i="1"/>
  <c r="I50" i="1"/>
  <c r="C50" i="1"/>
  <c r="J50" i="1"/>
  <c r="K50" i="1"/>
  <c r="L50" i="1"/>
  <c r="D39" i="1" l="1"/>
  <c r="E39" i="1"/>
  <c r="F39" i="1"/>
  <c r="G39" i="1"/>
  <c r="H39" i="1"/>
  <c r="I39" i="1"/>
  <c r="C39" i="1"/>
  <c r="D48" i="1" l="1"/>
  <c r="E48" i="1"/>
  <c r="F48" i="1"/>
  <c r="G48" i="1"/>
  <c r="H48" i="1"/>
  <c r="I48" i="1"/>
  <c r="L48" i="1" s="1"/>
  <c r="C48" i="1"/>
  <c r="D22" i="1" l="1"/>
  <c r="E22" i="1"/>
  <c r="F22" i="1"/>
  <c r="G22" i="1"/>
  <c r="H22" i="1"/>
  <c r="I22" i="1"/>
  <c r="C22" i="1"/>
  <c r="D25" i="1" l="1"/>
  <c r="E25" i="1"/>
  <c r="F25" i="1"/>
  <c r="G25" i="1"/>
  <c r="H25" i="1"/>
  <c r="I25" i="1"/>
  <c r="C25" i="1"/>
  <c r="D55" i="1" l="1"/>
  <c r="E55" i="1"/>
  <c r="F55" i="1"/>
  <c r="G55" i="1"/>
  <c r="H55" i="1"/>
  <c r="I55" i="1"/>
  <c r="C55" i="1"/>
  <c r="L51" i="1"/>
  <c r="L54" i="1"/>
  <c r="K54" i="1"/>
  <c r="J54" i="1"/>
  <c r="L53" i="1"/>
  <c r="J53" i="1" s="1"/>
  <c r="K53" i="1"/>
  <c r="L52" i="1"/>
  <c r="K52" i="1"/>
  <c r="J52" i="1" s="1"/>
  <c r="K46" i="1"/>
  <c r="L46" i="1"/>
  <c r="K47" i="1"/>
  <c r="L47" i="1"/>
  <c r="K48" i="1"/>
  <c r="J48" i="1" s="1"/>
  <c r="K49" i="1"/>
  <c r="L49" i="1"/>
  <c r="K42" i="1"/>
  <c r="L42" i="1"/>
  <c r="K43" i="1"/>
  <c r="L43" i="1"/>
  <c r="K44" i="1"/>
  <c r="L44" i="1"/>
  <c r="K45" i="1"/>
  <c r="L45" i="1"/>
  <c r="K36" i="1"/>
  <c r="L36" i="1"/>
  <c r="K37" i="1"/>
  <c r="L37" i="1"/>
  <c r="K38" i="1"/>
  <c r="L38" i="1"/>
  <c r="K39" i="1"/>
  <c r="J39" i="1" s="1"/>
  <c r="L39" i="1"/>
  <c r="K40" i="1"/>
  <c r="L40" i="1"/>
  <c r="K41" i="1"/>
  <c r="L41" i="1"/>
  <c r="L35" i="1"/>
  <c r="K35" i="1"/>
  <c r="J35" i="1" s="1"/>
  <c r="L32" i="1"/>
  <c r="K32" i="1"/>
  <c r="L31" i="1"/>
  <c r="L30" i="1" s="1"/>
  <c r="K31" i="1"/>
  <c r="L15" i="1"/>
  <c r="J16" i="1"/>
  <c r="L16" i="1"/>
  <c r="K17" i="1"/>
  <c r="L17" i="1"/>
  <c r="K18" i="1"/>
  <c r="L18" i="1"/>
  <c r="K19" i="1"/>
  <c r="L19" i="1"/>
  <c r="K20" i="1"/>
  <c r="J20" i="1" s="1"/>
  <c r="L20" i="1"/>
  <c r="K21" i="1"/>
  <c r="L21" i="1"/>
  <c r="K22" i="1"/>
  <c r="L22" i="1"/>
  <c r="K23" i="1"/>
  <c r="L23" i="1"/>
  <c r="K24" i="1"/>
  <c r="L24" i="1"/>
  <c r="J24" i="1" s="1"/>
  <c r="K25" i="1"/>
  <c r="L25" i="1"/>
  <c r="K26" i="1"/>
  <c r="L26" i="1"/>
  <c r="K27" i="1"/>
  <c r="L27" i="1"/>
  <c r="K28" i="1"/>
  <c r="J28" i="1" s="1"/>
  <c r="L28" i="1"/>
  <c r="K29" i="1"/>
  <c r="L29" i="1"/>
  <c r="K13" i="1"/>
  <c r="L13" i="1"/>
  <c r="J37" i="1" l="1"/>
  <c r="J15" i="1"/>
  <c r="J29" i="1"/>
  <c r="J49" i="1"/>
  <c r="J27" i="1"/>
  <c r="J47" i="1"/>
  <c r="J31" i="1"/>
  <c r="J30" i="1" s="1"/>
  <c r="J41" i="1"/>
  <c r="J45" i="1"/>
  <c r="J18" i="1"/>
  <c r="J13" i="1"/>
  <c r="K51" i="1"/>
  <c r="J23" i="1"/>
  <c r="J21" i="1"/>
  <c r="J40" i="1"/>
  <c r="J38" i="1"/>
  <c r="J36" i="1"/>
  <c r="J26" i="1"/>
  <c r="J19" i="1"/>
  <c r="J17" i="1"/>
  <c r="J32" i="1"/>
  <c r="J44" i="1"/>
  <c r="J46" i="1"/>
  <c r="J43" i="1"/>
  <c r="K30" i="1"/>
  <c r="L34" i="1"/>
  <c r="L33" i="1" s="1"/>
  <c r="J42" i="1"/>
  <c r="K34" i="1"/>
  <c r="K33" i="1" s="1"/>
  <c r="J22" i="1"/>
  <c r="J25" i="1"/>
  <c r="K14" i="1"/>
  <c r="K12" i="1" s="1"/>
  <c r="H14" i="1"/>
  <c r="I14" i="1"/>
  <c r="L14" i="1" s="1"/>
  <c r="L12" i="1" s="1"/>
  <c r="L11" i="1" s="1"/>
  <c r="D14" i="1"/>
  <c r="E14" i="1"/>
  <c r="F14" i="1"/>
  <c r="G14" i="1"/>
  <c r="C14" i="1"/>
  <c r="K11" i="1" l="1"/>
  <c r="K55" i="1" s="1"/>
  <c r="J34" i="1"/>
  <c r="J33" i="1" s="1"/>
  <c r="L55" i="1"/>
  <c r="J14" i="1"/>
  <c r="J12" i="1" s="1"/>
  <c r="J11" i="1" s="1"/>
  <c r="J55" i="1" l="1"/>
</calcChain>
</file>

<file path=xl/sharedStrings.xml><?xml version="1.0" encoding="utf-8"?>
<sst xmlns="http://schemas.openxmlformats.org/spreadsheetml/2006/main" count="141" uniqueCount="78">
  <si>
    <t>STT</t>
  </si>
  <si>
    <t>Tên đơn vị</t>
  </si>
  <si>
    <t>Chia ra</t>
  </si>
  <si>
    <t>Tổng số</t>
  </si>
  <si>
    <t>A</t>
  </si>
  <si>
    <t>I</t>
  </si>
  <si>
    <t>……………………</t>
  </si>
  <si>
    <t>II</t>
  </si>
  <si>
    <t>Khối giáo dục Tiểu học</t>
  </si>
  <si>
    <t>B</t>
  </si>
  <si>
    <t>Khối giáo dục Mầm non</t>
  </si>
  <si>
    <t>Phụ lục số 01</t>
  </si>
  <si>
    <t>Phụ lục số 02</t>
  </si>
  <si>
    <t>Quận 1</t>
  </si>
  <si>
    <t>Tổng cộng</t>
  </si>
  <si>
    <t>Diện ngân sách hỗ trợ 30%</t>
  </si>
  <si>
    <t>Diện ngân sách hỗ trợ 50%</t>
  </si>
  <si>
    <t xml:space="preserve">Các cơ sở giáo dục công lập </t>
  </si>
  <si>
    <t xml:space="preserve">Các cơ sở giáo dục ngoài công lập </t>
  </si>
  <si>
    <t>Các cơ sở giáo dục công lập</t>
  </si>
  <si>
    <t>Các cơ sở giáo dục ngoài công lập</t>
  </si>
  <si>
    <t>(Dành cho khối Mầm non và Tiểu học công lập)</t>
  </si>
  <si>
    <t>(Dành cho khối Mầm non và Tiểu học ngoài công lập)</t>
  </si>
  <si>
    <t>Số học sinh uống sữa</t>
  </si>
  <si>
    <t>Số học sinh đăng ký tham gia uống sữa</t>
  </si>
  <si>
    <t>Phụ lục số 03</t>
  </si>
  <si>
    <t>Học kỳ 1 năm 2020-2021</t>
  </si>
  <si>
    <t>TỔNG HỢP NHU CẦU KINH PHÍ THỰC HIỆN ĐỀ ÁN SỮA HỌC ĐƯỜNG
 THÁNG 9, 10, 11, 12  NĂM 2020</t>
  </si>
  <si>
    <t>SỞ GIÁO DỤC VÀ ĐÀO TẠO</t>
  </si>
  <si>
    <t>Tổng kinh phí (đồng)</t>
  </si>
  <si>
    <t>7=8+9</t>
  </si>
  <si>
    <t>9 = cột 6*3.025</t>
  </si>
  <si>
    <t>8 =cột 5*1.815</t>
  </si>
  <si>
    <t>TỔNG HỢP NHU CẦU KINH PHÍ THỰC HIỆN ĐỀ ÁN SỮA HỌC ĐƯỜNG
 THÁNG 9, 10, 11, 12 NĂM 2020</t>
  </si>
  <si>
    <t>Tổng số lượng hộp sữa</t>
  </si>
  <si>
    <t>TỔNG HỢP NHU CẦU KINH PHÍ THỰC HIỆN ĐỀ ÁN SỮA HỌC ĐƯỜNG 
THÁNG 9, 10, 11, 12  NĂM 2020</t>
  </si>
  <si>
    <t>PHÒNG GIÁO DỤC VÀ ĐÀO TẠO</t>
  </si>
  <si>
    <t>ỦY BAN NHÂN DÂN QUẬN 3</t>
  </si>
  <si>
    <t>Mầm non 1</t>
  </si>
  <si>
    <t>Mầm non 2</t>
  </si>
  <si>
    <t>Mầm non 3</t>
  </si>
  <si>
    <t>Mầm non 4</t>
  </si>
  <si>
    <t>Mầm non 5</t>
  </si>
  <si>
    <t>Mầm non 6</t>
  </si>
  <si>
    <t>Mầm non 7</t>
  </si>
  <si>
    <t>Mầm non TT7</t>
  </si>
  <si>
    <t>Mầm non 8</t>
  </si>
  <si>
    <t>Mầm non TT8</t>
  </si>
  <si>
    <t>Mầm non 9</t>
  </si>
  <si>
    <t>Mầm non 10</t>
  </si>
  <si>
    <t>Mầm non 11</t>
  </si>
  <si>
    <t>Mầm non 12</t>
  </si>
  <si>
    <t>Mầm non 13</t>
  </si>
  <si>
    <t>Mầm non 14</t>
  </si>
  <si>
    <t>Mầm non HOA MAI</t>
  </si>
  <si>
    <t>Ti H Nguyễn Thiện Thuật</t>
  </si>
  <si>
    <t>Ti H Phan Đình Phùng</t>
  </si>
  <si>
    <t>Ti H Nguyễn Sơn Hà</t>
  </si>
  <si>
    <t>Ti H Lương Định Của</t>
  </si>
  <si>
    <t>Ti H Phan Văn Hân</t>
  </si>
  <si>
    <t>Ti H Trần Quốc Thảo</t>
  </si>
  <si>
    <t>Ti H Mê Linh</t>
  </si>
  <si>
    <t>Ti H Nguyễn Thanh Tuyền</t>
  </si>
  <si>
    <t>Ti H Nguyễn Thái Sơn</t>
  </si>
  <si>
    <t>Ti H Kỳ Đồng</t>
  </si>
  <si>
    <t>Ti H Nguyễn Việt Hồng</t>
  </si>
  <si>
    <t>Ti H Trần Văn Đang</t>
  </si>
  <si>
    <t>Ti H Trương Quyền</t>
  </si>
  <si>
    <t>Ti H Nguyễn Thi</t>
  </si>
  <si>
    <t>Ti H Trần Quang Diệu</t>
  </si>
  <si>
    <t>8=cột 5*1.815</t>
  </si>
  <si>
    <t>9=cột 6*3.025</t>
  </si>
  <si>
    <t>SỐ TT</t>
  </si>
  <si>
    <t>Tương Lai</t>
  </si>
  <si>
    <t>Trường TH, THCS và THPT Úc Châu</t>
  </si>
  <si>
    <t>Trường Mầm Non Quốc Tế FOSCO</t>
  </si>
  <si>
    <r>
      <t xml:space="preserve">Người lập bảng: </t>
    </r>
    <r>
      <rPr>
        <b/>
        <sz val="13"/>
        <rFont val="Times New Roman"/>
        <family val="1"/>
      </rPr>
      <t>PHẠM VĂN VINH</t>
    </r>
  </si>
  <si>
    <r>
      <t xml:space="preserve">Số điện thoại: </t>
    </r>
    <r>
      <rPr>
        <b/>
        <sz val="13"/>
        <rFont val="Times New Roman"/>
        <family val="1"/>
      </rPr>
      <t>0908.57.27.57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</si>
</sst>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3"/>
      <color indexed="8"/>
      <name val="Times New Roman"/>
      <family val="1"/>
    </font>
    <font>
      <b/>
      <i/>
      <sz val="12"/>
      <name val="Times New Roman"/>
      <family val="1"/>
    </font>
    <font>
      <b/>
      <sz val="13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/>
    <xf numFmtId="0" fontId="3" fillId="0" borderId="0" xfId="0" applyFont="1"/>
    <xf numFmtId="164" fontId="3" fillId="0" borderId="0" xfId="1" applyNumberFormat="1" applyFont="1"/>
    <xf numFmtId="0" fontId="3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164" fontId="5" fillId="0" borderId="1" xfId="1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3" fontId="8" fillId="3" borderId="6" xfId="0" applyNumberFormat="1" applyFont="1" applyFill="1" applyBorder="1" applyAlignment="1" applyProtection="1">
      <alignment horizontal="left" vertical="center" wrapText="1" shrinkToFit="1"/>
      <protection locked="0"/>
    </xf>
    <xf numFmtId="3" fontId="8" fillId="2" borderId="6" xfId="0" applyNumberFormat="1" applyFont="1" applyFill="1" applyBorder="1" applyAlignment="1" applyProtection="1">
      <alignment horizontal="left" vertical="center" wrapText="1" shrinkToFit="1"/>
      <protection locked="0"/>
    </xf>
    <xf numFmtId="3" fontId="8" fillId="3" borderId="7" xfId="0" applyNumberFormat="1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164" fontId="10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 wrapText="1"/>
    </xf>
    <xf numFmtId="164" fontId="11" fillId="0" borderId="1" xfId="1" quotePrefix="1" applyNumberFormat="1" applyFont="1" applyBorder="1" applyAlignment="1">
      <alignment horizontal="center" vertical="center"/>
    </xf>
    <xf numFmtId="164" fontId="11" fillId="0" borderId="1" xfId="1" quotePrefix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4" fontId="3" fillId="2" borderId="6" xfId="1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164" fontId="10" fillId="0" borderId="5" xfId="1" applyNumberFormat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164" fontId="10" fillId="0" borderId="8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3" fontId="8" fillId="4" borderId="6" xfId="0" applyNumberFormat="1" applyFont="1" applyFill="1" applyBorder="1" applyAlignment="1" applyProtection="1">
      <alignment horizontal="left" vertical="center" wrapText="1" shrinkToFit="1"/>
      <protection locked="0"/>
    </xf>
    <xf numFmtId="3" fontId="8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2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164" fontId="3" fillId="4" borderId="6" xfId="1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10" fillId="0" borderId="1" xfId="1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MN%201%20-%20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MN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MN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MN%204%20-%20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MN%205%20-%20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MN%206%20-%20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MN%207%20-%20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MN%20TT7%20-%20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MN%208%20-%20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MN%20TT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MN%20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MN%2010%20-%20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MN%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MN%2012%20-%20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MN%2013%20-%20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MN%2014%20-%20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MN%20Hoa%20Ma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Ngo&#224;i%20C&#244;ng%20l&#7853;p\sahcng\phu_luc_sua_hoc_duong-18112020_-_dieu_chinh_26112020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TH%20Nguy&#7877;n%20Thi&#7879;n%20Thu&#7853;t%20-%20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TH%20Phan%20&#272;&#236;nh%20Ph&#249;ng%20-%20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TH%20Nuy&#7877;n%20S&#417;n%20H&#224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TH%20LDC%20-%20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TH%20Phan%20V&#259;n%20H&#226;n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TH%20Tr&#7847;n%20Qu&#7889;c%20Th&#7843;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TH%20M&#234;%20Linh%20-%20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TH%20Nguy&#7877;%20Thanh%20Tuy&#7873;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TH%20K&#7923;%20&#272;&#7891;n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TH%20Nguy&#7877;n%20Vi&#7879;t%20H&#7891;ng%20-%20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TH%20Tr&#7847;n%20V&#259;n%20&#272;ang%20-%20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TH%20Tr&#432;&#417;ng%20Quy&#7873;n%20-%20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TH%20Nguy&#7877;n%20Thi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C&#244;ng%20l&#7853;p\TH%20Tr&#7847;n%20Quang%20Di&#7879;u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T&#432;&#417;ng%20Lai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D&#226;n%20l&#7853;p%20-%20Uc%20Ch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>
        <row r="12">
          <cell r="C12">
            <v>148</v>
          </cell>
          <cell r="D12">
            <v>148</v>
          </cell>
          <cell r="E12">
            <v>146</v>
          </cell>
          <cell r="F12">
            <v>2</v>
          </cell>
          <cell r="G12">
            <v>5624</v>
          </cell>
          <cell r="H12">
            <v>5548</v>
          </cell>
          <cell r="I12">
            <v>76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 refreshError="1"/>
      <sheetData sheetId="1">
        <row r="14">
          <cell r="C14">
            <v>123</v>
          </cell>
          <cell r="D14">
            <v>123</v>
          </cell>
          <cell r="E14">
            <v>123</v>
          </cell>
          <cell r="F14">
            <v>0</v>
          </cell>
          <cell r="G14">
            <v>4674</v>
          </cell>
          <cell r="H14">
            <v>4674</v>
          </cell>
          <cell r="I14">
            <v>0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  <sheetName val="Sheet1"/>
    </sheetNames>
    <sheetDataSet>
      <sheetData sheetId="0">
        <row r="12">
          <cell r="C12">
            <v>53</v>
          </cell>
          <cell r="D12">
            <v>53</v>
          </cell>
          <cell r="E12">
            <v>52</v>
          </cell>
          <cell r="F12">
            <v>1</v>
          </cell>
          <cell r="G12">
            <v>1554</v>
          </cell>
          <cell r="H12">
            <v>1525</v>
          </cell>
          <cell r="I12">
            <v>29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>
        <row r="12">
          <cell r="C12">
            <v>345</v>
          </cell>
          <cell r="D12">
            <v>345</v>
          </cell>
          <cell r="E12">
            <v>345</v>
          </cell>
          <cell r="F12">
            <v>0</v>
          </cell>
          <cell r="G12">
            <v>7935</v>
          </cell>
          <cell r="H12">
            <v>7935</v>
          </cell>
          <cell r="I12">
            <v>0</v>
          </cell>
        </row>
      </sheetData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>
        <row r="12">
          <cell r="C12">
            <v>44</v>
          </cell>
          <cell r="D12">
            <v>44</v>
          </cell>
          <cell r="E12">
            <v>44</v>
          </cell>
          <cell r="G12">
            <v>1624</v>
          </cell>
          <cell r="H12">
            <v>1624</v>
          </cell>
          <cell r="I12">
            <v>0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>
        <row r="12">
          <cell r="C12">
            <v>164</v>
          </cell>
          <cell r="D12">
            <v>164</v>
          </cell>
          <cell r="E12">
            <v>164</v>
          </cell>
          <cell r="G12">
            <v>4428</v>
          </cell>
          <cell r="H12">
            <v>4428</v>
          </cell>
        </row>
      </sheetData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>
        <row r="12">
          <cell r="C12">
            <v>241</v>
          </cell>
          <cell r="D12">
            <v>241</v>
          </cell>
          <cell r="E12">
            <v>241</v>
          </cell>
          <cell r="G12">
            <v>8917</v>
          </cell>
          <cell r="H12">
            <v>8917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 refreshError="1"/>
      <sheetData sheetId="1">
        <row r="13">
          <cell r="C13">
            <v>125</v>
          </cell>
          <cell r="D13">
            <v>125</v>
          </cell>
          <cell r="E13">
            <v>125</v>
          </cell>
          <cell r="G13">
            <v>4500</v>
          </cell>
          <cell r="H13">
            <v>4500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  <sheetName val="Sheet1"/>
    </sheetNames>
    <sheetDataSet>
      <sheetData sheetId="0">
        <row r="13">
          <cell r="C13">
            <v>16</v>
          </cell>
          <cell r="D13">
            <v>16</v>
          </cell>
          <cell r="E13">
            <v>16</v>
          </cell>
          <cell r="G13">
            <v>528</v>
          </cell>
          <cell r="H13">
            <v>528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/>
      <sheetData sheetId="1">
        <row r="14">
          <cell r="C14">
            <v>76</v>
          </cell>
          <cell r="D14">
            <v>76</v>
          </cell>
          <cell r="E14">
            <v>76</v>
          </cell>
          <cell r="G14">
            <v>3040</v>
          </cell>
          <cell r="H14">
            <v>3040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 refreshError="1"/>
      <sheetData sheetId="1"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</sheetData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>
        <row r="11">
          <cell r="C11">
            <v>73</v>
          </cell>
          <cell r="D11">
            <v>73</v>
          </cell>
          <cell r="F11">
            <v>72</v>
          </cell>
          <cell r="G11">
            <v>2880</v>
          </cell>
          <cell r="I11">
            <v>2880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>
        <row r="12">
          <cell r="C12">
            <v>216</v>
          </cell>
          <cell r="D12">
            <v>216</v>
          </cell>
          <cell r="E12">
            <v>216</v>
          </cell>
          <cell r="F12">
            <v>0</v>
          </cell>
          <cell r="G12">
            <v>7344</v>
          </cell>
          <cell r="H12">
            <v>7344</v>
          </cell>
          <cell r="I12">
            <v>0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>
        <row r="18">
          <cell r="C18">
            <v>56</v>
          </cell>
          <cell r="D18">
            <v>56</v>
          </cell>
          <cell r="E18">
            <v>55</v>
          </cell>
          <cell r="F18">
            <v>1</v>
          </cell>
          <cell r="G18">
            <v>2072</v>
          </cell>
          <cell r="H18">
            <v>2035</v>
          </cell>
          <cell r="I18">
            <v>37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2"/>
      <sheetName val="PL03"/>
    </sheetNames>
    <sheetDataSet>
      <sheetData sheetId="0">
        <row r="16">
          <cell r="C16">
            <v>185</v>
          </cell>
          <cell r="D16">
            <v>185</v>
          </cell>
          <cell r="E16">
            <v>183</v>
          </cell>
          <cell r="F16">
            <v>2</v>
          </cell>
          <cell r="G16">
            <v>6222</v>
          </cell>
          <cell r="H16">
            <v>6222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 refreshError="1"/>
      <sheetData sheetId="1">
        <row r="16"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</row>
      </sheetData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2"/>
      <sheetName val="PL03"/>
    </sheetNames>
    <sheetDataSet>
      <sheetData sheetId="0">
        <row r="16">
          <cell r="C16">
            <v>230</v>
          </cell>
          <cell r="D16">
            <v>230</v>
          </cell>
          <cell r="E16">
            <v>230</v>
          </cell>
          <cell r="G16">
            <v>8740</v>
          </cell>
          <cell r="H16">
            <v>8740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 refreshError="1"/>
      <sheetData sheetId="1" refreshError="1"/>
      <sheetData sheetId="2">
        <row r="17">
          <cell r="C17">
            <v>10</v>
          </cell>
          <cell r="D17">
            <v>10</v>
          </cell>
          <cell r="E17">
            <v>10</v>
          </cell>
          <cell r="G17">
            <v>440</v>
          </cell>
          <cell r="H17">
            <v>440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>
        <row r="18">
          <cell r="C18">
            <v>113</v>
          </cell>
          <cell r="D18">
            <v>113</v>
          </cell>
          <cell r="E18">
            <v>113</v>
          </cell>
          <cell r="G18">
            <v>5085</v>
          </cell>
          <cell r="H18">
            <v>5085</v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ML"/>
      <sheetName val="PL03"/>
    </sheetNames>
    <sheetDataSet>
      <sheetData sheetId="0" refreshError="1"/>
      <sheetData sheetId="1">
        <row r="17">
          <cell r="C17">
            <v>69</v>
          </cell>
          <cell r="D17">
            <v>69</v>
          </cell>
          <cell r="E17">
            <v>69</v>
          </cell>
          <cell r="F17">
            <v>0</v>
          </cell>
          <cell r="G17">
            <v>2622</v>
          </cell>
          <cell r="H17">
            <v>2622</v>
          </cell>
          <cell r="I17">
            <v>0</v>
          </cell>
        </row>
      </sheetData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 refreshError="1"/>
      <sheetData sheetId="1">
        <row r="17"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 refreshError="1"/>
      <sheetData sheetId="1" refreshError="1"/>
      <sheetData sheetId="2">
        <row r="16">
          <cell r="C16">
            <v>183</v>
          </cell>
          <cell r="D16">
            <v>4209</v>
          </cell>
          <cell r="E16">
            <v>4209</v>
          </cell>
          <cell r="G16">
            <v>4209</v>
          </cell>
          <cell r="H16">
            <v>4209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2"/>
      <sheetName val="PL03"/>
    </sheetNames>
    <sheetDataSet>
      <sheetData sheetId="0">
        <row r="16">
          <cell r="C16">
            <v>47</v>
          </cell>
          <cell r="D16">
            <v>47</v>
          </cell>
          <cell r="E16">
            <v>47</v>
          </cell>
          <cell r="G16">
            <v>1786</v>
          </cell>
          <cell r="H16">
            <v>1786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>
        <row r="19">
          <cell r="C19">
            <v>21</v>
          </cell>
          <cell r="D19">
            <v>21</v>
          </cell>
          <cell r="E19">
            <v>21</v>
          </cell>
          <cell r="G19">
            <v>777</v>
          </cell>
          <cell r="H19">
            <v>777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2"/>
      <sheetName val="PL03"/>
    </sheetNames>
    <sheetDataSet>
      <sheetData sheetId="0">
        <row r="16">
          <cell r="C16">
            <v>106</v>
          </cell>
          <cell r="D16">
            <v>106</v>
          </cell>
          <cell r="E16">
            <v>104</v>
          </cell>
          <cell r="F16">
            <v>2</v>
          </cell>
          <cell r="G16">
            <v>4028</v>
          </cell>
          <cell r="H16">
            <v>3952</v>
          </cell>
          <cell r="I16">
            <v>76</v>
          </cell>
        </row>
      </sheetData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>
        <row r="19">
          <cell r="C19">
            <v>23</v>
          </cell>
          <cell r="D19">
            <v>23</v>
          </cell>
          <cell r="E19">
            <v>22</v>
          </cell>
          <cell r="F19">
            <v>1</v>
          </cell>
          <cell r="G19">
            <v>1012</v>
          </cell>
          <cell r="H19">
            <v>968</v>
          </cell>
          <cell r="I19">
            <v>44</v>
          </cell>
        </row>
      </sheetData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>
        <row r="19">
          <cell r="C19">
            <v>44</v>
          </cell>
          <cell r="D19">
            <v>44</v>
          </cell>
          <cell r="E19">
            <v>43</v>
          </cell>
          <cell r="F19">
            <v>1</v>
          </cell>
          <cell r="G19">
            <v>1672</v>
          </cell>
          <cell r="H19">
            <v>1634</v>
          </cell>
          <cell r="I19">
            <v>38</v>
          </cell>
        </row>
      </sheetData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"/>
      <sheetName val="PL02"/>
      <sheetName val="PL03"/>
    </sheetNames>
    <sheetDataSet>
      <sheetData sheetId="0" refreshError="1"/>
      <sheetData sheetId="1" refreshError="1"/>
      <sheetData sheetId="2">
        <row r="16">
          <cell r="C16">
            <v>5</v>
          </cell>
          <cell r="D16">
            <v>5</v>
          </cell>
          <cell r="E16">
            <v>5</v>
          </cell>
          <cell r="G16">
            <v>115</v>
          </cell>
          <cell r="H16">
            <v>115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workbookViewId="0">
      <selection activeCell="F42" sqref="F42"/>
    </sheetView>
  </sheetViews>
  <sheetFormatPr defaultColWidth="9.1796875" defaultRowHeight="16.5" x14ac:dyDescent="0.35"/>
  <cols>
    <col min="1" max="1" width="4.54296875" style="4" customWidth="1"/>
    <col min="2" max="2" width="38" style="2" customWidth="1"/>
    <col min="3" max="3" width="12.26953125" style="2" customWidth="1"/>
    <col min="4" max="4" width="10.453125" style="2" customWidth="1"/>
    <col min="5" max="5" width="12.26953125" style="2" customWidth="1"/>
    <col min="6" max="6" width="11.7265625" style="2" customWidth="1"/>
    <col min="7" max="7" width="10.453125" style="2" customWidth="1"/>
    <col min="8" max="9" width="12" style="2" customWidth="1"/>
    <col min="10" max="12" width="15.7265625" style="3" customWidth="1"/>
    <col min="13" max="16384" width="9.1796875" style="2"/>
  </cols>
  <sheetData>
    <row r="1" spans="1:12" ht="18" x14ac:dyDescent="0.4">
      <c r="A1" s="59" t="s">
        <v>37</v>
      </c>
      <c r="B1" s="59"/>
      <c r="K1" s="61" t="s">
        <v>11</v>
      </c>
      <c r="L1" s="61"/>
    </row>
    <row r="2" spans="1:12" ht="18.75" customHeight="1" x14ac:dyDescent="0.35">
      <c r="A2" s="60" t="s">
        <v>36</v>
      </c>
      <c r="B2" s="60"/>
      <c r="H2" s="69"/>
      <c r="I2" s="69"/>
      <c r="K2" s="2"/>
      <c r="L2" s="2"/>
    </row>
    <row r="3" spans="1:12" ht="18.75" x14ac:dyDescent="0.3">
      <c r="A3" s="1"/>
      <c r="B3" s="19"/>
      <c r="H3" s="18"/>
      <c r="I3" s="18"/>
      <c r="K3" s="17"/>
      <c r="L3" s="17"/>
    </row>
    <row r="4" spans="1:12" ht="39" customHeight="1" x14ac:dyDescent="0.35">
      <c r="A4" s="64" t="s">
        <v>33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8.75" x14ac:dyDescent="0.3">
      <c r="J5" s="5"/>
      <c r="K5" s="5"/>
      <c r="L5" s="5"/>
    </row>
    <row r="6" spans="1:12" s="20" customFormat="1" ht="15" customHeight="1" x14ac:dyDescent="0.35">
      <c r="A6" s="72" t="s">
        <v>72</v>
      </c>
      <c r="B6" s="65" t="s">
        <v>1</v>
      </c>
      <c r="C6" s="66" t="s">
        <v>24</v>
      </c>
      <c r="D6" s="73" t="s">
        <v>26</v>
      </c>
      <c r="E6" s="73"/>
      <c r="F6" s="73"/>
      <c r="G6" s="72" t="s">
        <v>34</v>
      </c>
      <c r="H6" s="65" t="s">
        <v>2</v>
      </c>
      <c r="I6" s="65"/>
      <c r="J6" s="62" t="s">
        <v>29</v>
      </c>
      <c r="K6" s="63" t="s">
        <v>2</v>
      </c>
      <c r="L6" s="63"/>
    </row>
    <row r="7" spans="1:12" s="20" customFormat="1" ht="15" customHeight="1" x14ac:dyDescent="0.35">
      <c r="A7" s="72"/>
      <c r="B7" s="65"/>
      <c r="C7" s="67"/>
      <c r="D7" s="65" t="s">
        <v>23</v>
      </c>
      <c r="E7" s="65"/>
      <c r="F7" s="65"/>
      <c r="G7" s="72"/>
      <c r="H7" s="65"/>
      <c r="I7" s="65"/>
      <c r="J7" s="62"/>
      <c r="K7" s="63"/>
      <c r="L7" s="63"/>
    </row>
    <row r="8" spans="1:12" s="20" customFormat="1" ht="15" customHeight="1" x14ac:dyDescent="0.35">
      <c r="A8" s="72"/>
      <c r="B8" s="65"/>
      <c r="C8" s="67"/>
      <c r="D8" s="70" t="s">
        <v>3</v>
      </c>
      <c r="E8" s="65" t="s">
        <v>2</v>
      </c>
      <c r="F8" s="65"/>
      <c r="G8" s="72"/>
      <c r="H8" s="65"/>
      <c r="I8" s="65"/>
      <c r="J8" s="62"/>
      <c r="K8" s="63"/>
      <c r="L8" s="63"/>
    </row>
    <row r="9" spans="1:12" s="20" customFormat="1" ht="49.5" x14ac:dyDescent="0.35">
      <c r="A9" s="72"/>
      <c r="B9" s="65"/>
      <c r="C9" s="68"/>
      <c r="D9" s="71"/>
      <c r="E9" s="21" t="s">
        <v>15</v>
      </c>
      <c r="F9" s="21" t="s">
        <v>16</v>
      </c>
      <c r="G9" s="72"/>
      <c r="H9" s="21" t="s">
        <v>15</v>
      </c>
      <c r="I9" s="21" t="s">
        <v>16</v>
      </c>
      <c r="J9" s="62"/>
      <c r="K9" s="37" t="s">
        <v>15</v>
      </c>
      <c r="L9" s="37" t="s">
        <v>16</v>
      </c>
    </row>
    <row r="10" spans="1:12" s="28" customFormat="1" ht="19.5" customHeight="1" x14ac:dyDescent="0.35">
      <c r="A10" s="25"/>
      <c r="B10" s="25"/>
      <c r="C10" s="25"/>
      <c r="D10" s="26">
        <v>1</v>
      </c>
      <c r="E10" s="27">
        <v>2</v>
      </c>
      <c r="F10" s="26">
        <v>3</v>
      </c>
      <c r="G10" s="26">
        <v>4</v>
      </c>
      <c r="H10" s="26">
        <v>5</v>
      </c>
      <c r="I10" s="27">
        <v>6</v>
      </c>
      <c r="J10" s="38" t="s">
        <v>30</v>
      </c>
      <c r="K10" s="39" t="s">
        <v>70</v>
      </c>
      <c r="L10" s="39" t="s">
        <v>71</v>
      </c>
    </row>
    <row r="11" spans="1:12" s="43" customFormat="1" ht="22" customHeight="1" x14ac:dyDescent="0.35">
      <c r="A11" s="51" t="s">
        <v>4</v>
      </c>
      <c r="B11" s="52" t="s">
        <v>10</v>
      </c>
      <c r="C11" s="46">
        <f>C12+C30</f>
        <v>1624</v>
      </c>
      <c r="D11" s="46">
        <f t="shared" ref="D11:I11" si="0">D12+D30</f>
        <v>1624</v>
      </c>
      <c r="E11" s="46">
        <f t="shared" si="0"/>
        <v>1548</v>
      </c>
      <c r="F11" s="46">
        <f t="shared" si="0"/>
        <v>75</v>
      </c>
      <c r="G11" s="46">
        <f t="shared" si="0"/>
        <v>53048</v>
      </c>
      <c r="H11" s="46">
        <f t="shared" si="0"/>
        <v>50063</v>
      </c>
      <c r="I11" s="46">
        <f t="shared" si="0"/>
        <v>2985</v>
      </c>
      <c r="J11" s="46">
        <f>J12+J30</f>
        <v>99893970</v>
      </c>
      <c r="K11" s="46">
        <f t="shared" ref="K11:L11" si="1">K12+K30</f>
        <v>90864345</v>
      </c>
      <c r="L11" s="46">
        <f t="shared" si="1"/>
        <v>9029625</v>
      </c>
    </row>
    <row r="12" spans="1:12" s="43" customFormat="1" ht="22" customHeight="1" x14ac:dyDescent="0.35">
      <c r="A12" s="49" t="s">
        <v>5</v>
      </c>
      <c r="B12" s="53" t="s">
        <v>17</v>
      </c>
      <c r="C12" s="46">
        <f>SUM(C13:C29)</f>
        <v>1624</v>
      </c>
      <c r="D12" s="46">
        <f t="shared" ref="D12:I12" si="2">SUM(D13:D29)</f>
        <v>1624</v>
      </c>
      <c r="E12" s="46">
        <f t="shared" si="2"/>
        <v>1548</v>
      </c>
      <c r="F12" s="46">
        <f t="shared" si="2"/>
        <v>75</v>
      </c>
      <c r="G12" s="46">
        <f t="shared" si="2"/>
        <v>53048</v>
      </c>
      <c r="H12" s="46">
        <f t="shared" si="2"/>
        <v>50063</v>
      </c>
      <c r="I12" s="46">
        <f t="shared" si="2"/>
        <v>2985</v>
      </c>
      <c r="J12" s="46">
        <f>SUM(J13:J29)</f>
        <v>99893970</v>
      </c>
      <c r="K12" s="46">
        <f t="shared" ref="K12:L12" si="3">SUM(K13:K29)</f>
        <v>90864345</v>
      </c>
      <c r="L12" s="46">
        <f t="shared" si="3"/>
        <v>9029625</v>
      </c>
    </row>
    <row r="13" spans="1:12" s="31" customFormat="1" ht="22" customHeight="1" x14ac:dyDescent="0.35">
      <c r="A13" s="29">
        <v>1</v>
      </c>
      <c r="B13" s="22" t="s">
        <v>38</v>
      </c>
      <c r="C13" s="34">
        <f>[1]PL01!C12</f>
        <v>148</v>
      </c>
      <c r="D13" s="34">
        <f>[1]PL01!D12</f>
        <v>148</v>
      </c>
      <c r="E13" s="34">
        <f>[1]PL01!E12</f>
        <v>146</v>
      </c>
      <c r="F13" s="34">
        <f>[1]PL01!F12</f>
        <v>2</v>
      </c>
      <c r="G13" s="34">
        <f>[1]PL01!G12</f>
        <v>5624</v>
      </c>
      <c r="H13" s="34">
        <f>[1]PL01!H12</f>
        <v>5548</v>
      </c>
      <c r="I13" s="34">
        <f>[1]PL01!I12</f>
        <v>76</v>
      </c>
      <c r="J13" s="34">
        <f>K13+L13</f>
        <v>10299520</v>
      </c>
      <c r="K13" s="34">
        <f>H13*1815</f>
        <v>10069620</v>
      </c>
      <c r="L13" s="34">
        <f>I13*3025</f>
        <v>229900</v>
      </c>
    </row>
    <row r="14" spans="1:12" s="31" customFormat="1" ht="22" customHeight="1" x14ac:dyDescent="0.35">
      <c r="A14" s="29">
        <v>2</v>
      </c>
      <c r="B14" s="22" t="s">
        <v>39</v>
      </c>
      <c r="C14" s="34">
        <f>[2]PL02!C14</f>
        <v>123</v>
      </c>
      <c r="D14" s="34">
        <f>[2]PL02!D14</f>
        <v>123</v>
      </c>
      <c r="E14" s="34">
        <f>[2]PL02!E14</f>
        <v>123</v>
      </c>
      <c r="F14" s="34">
        <f>[2]PL02!F14</f>
        <v>0</v>
      </c>
      <c r="G14" s="34">
        <f>[2]PL02!G14</f>
        <v>4674</v>
      </c>
      <c r="H14" s="34">
        <f>[2]PL02!H14</f>
        <v>4674</v>
      </c>
      <c r="I14" s="34">
        <f>[2]PL02!I14</f>
        <v>0</v>
      </c>
      <c r="J14" s="34">
        <f>K14+L14</f>
        <v>8483310</v>
      </c>
      <c r="K14" s="34">
        <f>H14*1815</f>
        <v>8483310</v>
      </c>
      <c r="L14" s="34">
        <f>I14*3025</f>
        <v>0</v>
      </c>
    </row>
    <row r="15" spans="1:12" s="31" customFormat="1" ht="22" customHeight="1" x14ac:dyDescent="0.35">
      <c r="A15" s="29">
        <v>3</v>
      </c>
      <c r="B15" s="23" t="s">
        <v>40</v>
      </c>
      <c r="C15" s="34">
        <f>[3]PL01!C12</f>
        <v>53</v>
      </c>
      <c r="D15" s="34">
        <f>[3]PL01!D12</f>
        <v>53</v>
      </c>
      <c r="E15" s="34">
        <f>[3]PL01!E12</f>
        <v>52</v>
      </c>
      <c r="F15" s="34">
        <f>[3]PL01!F12</f>
        <v>1</v>
      </c>
      <c r="G15" s="34">
        <f>[3]PL01!G12</f>
        <v>1554</v>
      </c>
      <c r="H15" s="34">
        <f>[3]PL01!H12</f>
        <v>1525</v>
      </c>
      <c r="I15" s="34">
        <f>[3]PL01!I12</f>
        <v>29</v>
      </c>
      <c r="J15" s="34">
        <f t="shared" ref="J15:J29" si="4">K15+L15</f>
        <v>2855600</v>
      </c>
      <c r="K15" s="34">
        <f>H15*1815</f>
        <v>2767875</v>
      </c>
      <c r="L15" s="34">
        <f t="shared" ref="L15:L29" si="5">I15*3025</f>
        <v>87725</v>
      </c>
    </row>
    <row r="16" spans="1:12" s="31" customFormat="1" ht="22" customHeight="1" x14ac:dyDescent="0.35">
      <c r="A16" s="29">
        <v>4</v>
      </c>
      <c r="B16" s="23" t="s">
        <v>41</v>
      </c>
      <c r="C16" s="34">
        <f>[4]PL01!C12</f>
        <v>345</v>
      </c>
      <c r="D16" s="34">
        <f>[4]PL01!D12</f>
        <v>345</v>
      </c>
      <c r="E16" s="34">
        <f>[4]PL01!E12</f>
        <v>345</v>
      </c>
      <c r="F16" s="34">
        <f>[4]PL01!F12</f>
        <v>0</v>
      </c>
      <c r="G16" s="34">
        <f>[4]PL01!G12</f>
        <v>7935</v>
      </c>
      <c r="H16" s="34">
        <f>[4]PL01!H12</f>
        <v>7935</v>
      </c>
      <c r="I16" s="34">
        <f>[4]PL01!I12</f>
        <v>0</v>
      </c>
      <c r="J16" s="34">
        <f t="shared" si="4"/>
        <v>14402025</v>
      </c>
      <c r="K16" s="34">
        <f>H16*1815</f>
        <v>14402025</v>
      </c>
      <c r="L16" s="34">
        <f t="shared" si="5"/>
        <v>0</v>
      </c>
    </row>
    <row r="17" spans="1:12" s="31" customFormat="1" ht="22" customHeight="1" x14ac:dyDescent="0.35">
      <c r="A17" s="29">
        <v>5</v>
      </c>
      <c r="B17" s="22" t="s">
        <v>42</v>
      </c>
      <c r="C17" s="34">
        <f>[5]PL01!C12</f>
        <v>44</v>
      </c>
      <c r="D17" s="34">
        <f>[5]PL01!D12</f>
        <v>44</v>
      </c>
      <c r="E17" s="34">
        <f>[5]PL01!E12</f>
        <v>44</v>
      </c>
      <c r="F17" s="34">
        <f>[5]PL01!F12</f>
        <v>0</v>
      </c>
      <c r="G17" s="34">
        <f>[5]PL01!G12</f>
        <v>1624</v>
      </c>
      <c r="H17" s="34">
        <f>[5]PL01!H12</f>
        <v>1624</v>
      </c>
      <c r="I17" s="34">
        <f>[5]PL01!I12</f>
        <v>0</v>
      </c>
      <c r="J17" s="34">
        <f t="shared" si="4"/>
        <v>2947560</v>
      </c>
      <c r="K17" s="34">
        <f t="shared" ref="K17:K29" si="6">H17*1815</f>
        <v>2947560</v>
      </c>
      <c r="L17" s="34">
        <f t="shared" si="5"/>
        <v>0</v>
      </c>
    </row>
    <row r="18" spans="1:12" s="31" customFormat="1" ht="22" customHeight="1" x14ac:dyDescent="0.35">
      <c r="A18" s="29">
        <v>6</v>
      </c>
      <c r="B18" s="23" t="s">
        <v>43</v>
      </c>
      <c r="C18" s="34">
        <f>[6]PL01!C12</f>
        <v>0</v>
      </c>
      <c r="D18" s="34">
        <f>[6]PL01!D12</f>
        <v>0</v>
      </c>
      <c r="E18" s="34">
        <f>[6]PL01!E12</f>
        <v>0</v>
      </c>
      <c r="F18" s="34">
        <f>[6]PL01!F12</f>
        <v>0</v>
      </c>
      <c r="G18" s="34">
        <f>[6]PL01!G12</f>
        <v>0</v>
      </c>
      <c r="H18" s="34">
        <f>[6]PL01!H12</f>
        <v>0</v>
      </c>
      <c r="I18" s="34">
        <f>[6]PL01!I12</f>
        <v>0</v>
      </c>
      <c r="J18" s="34">
        <f t="shared" si="4"/>
        <v>0</v>
      </c>
      <c r="K18" s="34">
        <f t="shared" si="6"/>
        <v>0</v>
      </c>
      <c r="L18" s="34">
        <f t="shared" si="5"/>
        <v>0</v>
      </c>
    </row>
    <row r="19" spans="1:12" s="31" customFormat="1" ht="22" customHeight="1" x14ac:dyDescent="0.35">
      <c r="A19" s="29">
        <v>7</v>
      </c>
      <c r="B19" s="22" t="s">
        <v>44</v>
      </c>
      <c r="C19" s="34">
        <f>[7]PL01!C12</f>
        <v>164</v>
      </c>
      <c r="D19" s="34">
        <f>[7]PL01!D12</f>
        <v>164</v>
      </c>
      <c r="E19" s="34">
        <f>[7]PL01!E12</f>
        <v>164</v>
      </c>
      <c r="F19" s="34">
        <f>[7]PL01!F12</f>
        <v>0</v>
      </c>
      <c r="G19" s="34">
        <f>[7]PL01!G12</f>
        <v>4428</v>
      </c>
      <c r="H19" s="34">
        <f>[7]PL01!H12</f>
        <v>4428</v>
      </c>
      <c r="I19" s="34">
        <f>[7]PL01!I12</f>
        <v>0</v>
      </c>
      <c r="J19" s="34">
        <f t="shared" si="4"/>
        <v>8036820</v>
      </c>
      <c r="K19" s="34">
        <f t="shared" si="6"/>
        <v>8036820</v>
      </c>
      <c r="L19" s="34">
        <f t="shared" si="5"/>
        <v>0</v>
      </c>
    </row>
    <row r="20" spans="1:12" s="31" customFormat="1" ht="22" customHeight="1" x14ac:dyDescent="0.35">
      <c r="A20" s="29">
        <v>8</v>
      </c>
      <c r="B20" s="22" t="s">
        <v>45</v>
      </c>
      <c r="C20" s="34">
        <f>[8]PL01!C12</f>
        <v>241</v>
      </c>
      <c r="D20" s="34">
        <f>[8]PL01!D12</f>
        <v>241</v>
      </c>
      <c r="E20" s="34">
        <f>[8]PL01!E12</f>
        <v>241</v>
      </c>
      <c r="F20" s="34">
        <f>[8]PL01!F12</f>
        <v>0</v>
      </c>
      <c r="G20" s="34">
        <f>[8]PL01!G12</f>
        <v>8917</v>
      </c>
      <c r="H20" s="34">
        <f>[8]PL01!H12</f>
        <v>8917</v>
      </c>
      <c r="I20" s="34">
        <f>[8]PL01!I12</f>
        <v>0</v>
      </c>
      <c r="J20" s="34">
        <f t="shared" si="4"/>
        <v>16184355</v>
      </c>
      <c r="K20" s="34">
        <f t="shared" si="6"/>
        <v>16184355</v>
      </c>
      <c r="L20" s="34">
        <f t="shared" si="5"/>
        <v>0</v>
      </c>
    </row>
    <row r="21" spans="1:12" s="31" customFormat="1" ht="22" customHeight="1" x14ac:dyDescent="0.35">
      <c r="A21" s="29">
        <v>9</v>
      </c>
      <c r="B21" s="23" t="s">
        <v>46</v>
      </c>
      <c r="C21" s="34">
        <f>[9]PL02!C13</f>
        <v>125</v>
      </c>
      <c r="D21" s="34">
        <f>[9]PL02!D13</f>
        <v>125</v>
      </c>
      <c r="E21" s="34">
        <f>[9]PL02!E13</f>
        <v>125</v>
      </c>
      <c r="F21" s="34">
        <f>[9]PL02!F13</f>
        <v>0</v>
      </c>
      <c r="G21" s="34">
        <f>[9]PL02!G13</f>
        <v>4500</v>
      </c>
      <c r="H21" s="34">
        <f>[9]PL02!H13</f>
        <v>4500</v>
      </c>
      <c r="I21" s="34">
        <f>[9]PL02!I13</f>
        <v>0</v>
      </c>
      <c r="J21" s="34">
        <f t="shared" si="4"/>
        <v>8167500</v>
      </c>
      <c r="K21" s="34">
        <f t="shared" si="6"/>
        <v>8167500</v>
      </c>
      <c r="L21" s="34">
        <f t="shared" si="5"/>
        <v>0</v>
      </c>
    </row>
    <row r="22" spans="1:12" s="31" customFormat="1" ht="22" customHeight="1" x14ac:dyDescent="0.35">
      <c r="A22" s="29">
        <v>10</v>
      </c>
      <c r="B22" s="22" t="s">
        <v>47</v>
      </c>
      <c r="C22" s="34">
        <f>[10]PL01!C13</f>
        <v>16</v>
      </c>
      <c r="D22" s="34">
        <f>[10]PL01!D13</f>
        <v>16</v>
      </c>
      <c r="E22" s="34">
        <f>[10]PL01!E13</f>
        <v>16</v>
      </c>
      <c r="F22" s="34">
        <f>[10]PL01!F13</f>
        <v>0</v>
      </c>
      <c r="G22" s="34">
        <f>[10]PL01!G13</f>
        <v>528</v>
      </c>
      <c r="H22" s="34">
        <f>[10]PL01!H13</f>
        <v>528</v>
      </c>
      <c r="I22" s="34">
        <f>[10]PL01!I13</f>
        <v>0</v>
      </c>
      <c r="J22" s="34">
        <f t="shared" si="4"/>
        <v>958320</v>
      </c>
      <c r="K22" s="34">
        <f t="shared" si="6"/>
        <v>958320</v>
      </c>
      <c r="L22" s="34">
        <f t="shared" si="5"/>
        <v>0</v>
      </c>
    </row>
    <row r="23" spans="1:12" s="31" customFormat="1" ht="22" customHeight="1" x14ac:dyDescent="0.35">
      <c r="A23" s="29">
        <v>11</v>
      </c>
      <c r="B23" s="23" t="s">
        <v>48</v>
      </c>
      <c r="C23" s="34">
        <f>[11]PL01!C11</f>
        <v>0</v>
      </c>
      <c r="D23" s="34">
        <f>[11]PL01!D11</f>
        <v>0</v>
      </c>
      <c r="E23" s="34">
        <f>[11]PL01!E11</f>
        <v>0</v>
      </c>
      <c r="F23" s="34">
        <f>[11]PL01!F11</f>
        <v>0</v>
      </c>
      <c r="G23" s="34">
        <f>[11]PL01!G11</f>
        <v>0</v>
      </c>
      <c r="H23" s="34">
        <f>[11]PL01!H11</f>
        <v>0</v>
      </c>
      <c r="I23" s="34">
        <f>[11]PL01!I11</f>
        <v>0</v>
      </c>
      <c r="J23" s="34">
        <f t="shared" si="4"/>
        <v>0</v>
      </c>
      <c r="K23" s="34">
        <f t="shared" si="6"/>
        <v>0</v>
      </c>
      <c r="L23" s="34">
        <f t="shared" si="5"/>
        <v>0</v>
      </c>
    </row>
    <row r="24" spans="1:12" s="31" customFormat="1" ht="22" customHeight="1" x14ac:dyDescent="0.35">
      <c r="A24" s="29">
        <v>12</v>
      </c>
      <c r="B24" s="23" t="s">
        <v>49</v>
      </c>
      <c r="C24" s="34">
        <f>[12]PL01!C13</f>
        <v>0</v>
      </c>
      <c r="D24" s="34">
        <f>[12]PL01!D13</f>
        <v>0</v>
      </c>
      <c r="E24" s="34">
        <f>[12]PL01!E13</f>
        <v>0</v>
      </c>
      <c r="F24" s="34">
        <f>[12]PL01!F13</f>
        <v>0</v>
      </c>
      <c r="G24" s="34">
        <f>[12]PL01!G13</f>
        <v>0</v>
      </c>
      <c r="H24" s="34">
        <f>[12]PL01!H13</f>
        <v>0</v>
      </c>
      <c r="I24" s="34">
        <f>[12]PL01!I13</f>
        <v>0</v>
      </c>
      <c r="J24" s="34">
        <f t="shared" si="4"/>
        <v>0</v>
      </c>
      <c r="K24" s="34">
        <f t="shared" si="6"/>
        <v>0</v>
      </c>
      <c r="L24" s="34">
        <f t="shared" si="5"/>
        <v>0</v>
      </c>
    </row>
    <row r="25" spans="1:12" s="31" customFormat="1" ht="22" customHeight="1" x14ac:dyDescent="0.35">
      <c r="A25" s="29">
        <v>13</v>
      </c>
      <c r="B25" s="22" t="s">
        <v>50</v>
      </c>
      <c r="C25" s="34">
        <f>[13]PL02!C14</f>
        <v>76</v>
      </c>
      <c r="D25" s="34">
        <f>[13]PL02!D14</f>
        <v>76</v>
      </c>
      <c r="E25" s="34">
        <f>[13]PL02!E14</f>
        <v>76</v>
      </c>
      <c r="F25" s="34">
        <f>[13]PL02!F14</f>
        <v>0</v>
      </c>
      <c r="G25" s="34">
        <f>[13]PL02!G14</f>
        <v>3040</v>
      </c>
      <c r="H25" s="34">
        <f>[13]PL02!H14</f>
        <v>3040</v>
      </c>
      <c r="I25" s="34">
        <f>[13]PL02!I14</f>
        <v>0</v>
      </c>
      <c r="J25" s="34">
        <f t="shared" si="4"/>
        <v>5517600</v>
      </c>
      <c r="K25" s="34">
        <f t="shared" si="6"/>
        <v>5517600</v>
      </c>
      <c r="L25" s="34">
        <f t="shared" si="5"/>
        <v>0</v>
      </c>
    </row>
    <row r="26" spans="1:12" s="31" customFormat="1" ht="22" customHeight="1" x14ac:dyDescent="0.35">
      <c r="A26" s="29">
        <v>14</v>
      </c>
      <c r="B26" s="23" t="s">
        <v>51</v>
      </c>
      <c r="C26" s="34">
        <f>[14]PL02!C14</f>
        <v>0</v>
      </c>
      <c r="D26" s="34">
        <f>[14]PL02!D14</f>
        <v>0</v>
      </c>
      <c r="E26" s="34">
        <f>[14]PL02!E14</f>
        <v>0</v>
      </c>
      <c r="F26" s="34">
        <f>[14]PL02!F14</f>
        <v>0</v>
      </c>
      <c r="G26" s="34">
        <f>[14]PL02!G14</f>
        <v>0</v>
      </c>
      <c r="H26" s="34">
        <f>[14]PL02!H14</f>
        <v>0</v>
      </c>
      <c r="I26" s="34">
        <f>[14]PL02!I14</f>
        <v>0</v>
      </c>
      <c r="J26" s="34">
        <f t="shared" si="4"/>
        <v>0</v>
      </c>
      <c r="K26" s="34">
        <f t="shared" si="6"/>
        <v>0</v>
      </c>
      <c r="L26" s="34">
        <f t="shared" si="5"/>
        <v>0</v>
      </c>
    </row>
    <row r="27" spans="1:12" s="31" customFormat="1" ht="22" customHeight="1" x14ac:dyDescent="0.35">
      <c r="A27" s="29">
        <v>15</v>
      </c>
      <c r="B27" s="23" t="s">
        <v>52</v>
      </c>
      <c r="C27" s="34">
        <f>[15]PL01!C14</f>
        <v>0</v>
      </c>
      <c r="D27" s="34">
        <f>[15]PL01!D14</f>
        <v>0</v>
      </c>
      <c r="E27" s="34">
        <f>[15]PL01!E14</f>
        <v>0</v>
      </c>
      <c r="F27" s="34">
        <f>[15]PL01!F14</f>
        <v>0</v>
      </c>
      <c r="G27" s="34">
        <f>[15]PL01!G14</f>
        <v>0</v>
      </c>
      <c r="H27" s="34">
        <f>[15]PL01!H14</f>
        <v>0</v>
      </c>
      <c r="I27" s="34">
        <f>[15]PL01!I14</f>
        <v>0</v>
      </c>
      <c r="J27" s="34">
        <f t="shared" si="4"/>
        <v>0</v>
      </c>
      <c r="K27" s="34">
        <f t="shared" si="6"/>
        <v>0</v>
      </c>
      <c r="L27" s="34">
        <f t="shared" si="5"/>
        <v>0</v>
      </c>
    </row>
    <row r="28" spans="1:12" s="31" customFormat="1" ht="22" customHeight="1" x14ac:dyDescent="0.35">
      <c r="A28" s="29">
        <v>16</v>
      </c>
      <c r="B28" s="22" t="s">
        <v>53</v>
      </c>
      <c r="C28" s="34">
        <f>[16]PL01!C11</f>
        <v>73</v>
      </c>
      <c r="D28" s="34">
        <f>[16]PL01!D11</f>
        <v>73</v>
      </c>
      <c r="E28" s="34">
        <f>[16]PL01!E11</f>
        <v>0</v>
      </c>
      <c r="F28" s="34">
        <f>[16]PL01!F11</f>
        <v>72</v>
      </c>
      <c r="G28" s="34">
        <f>[16]PL01!G11</f>
        <v>2880</v>
      </c>
      <c r="H28" s="34">
        <f>[16]PL01!H11</f>
        <v>0</v>
      </c>
      <c r="I28" s="34">
        <f>[16]PL01!I11</f>
        <v>2880</v>
      </c>
      <c r="J28" s="34">
        <f t="shared" si="4"/>
        <v>8712000</v>
      </c>
      <c r="K28" s="34">
        <f t="shared" si="6"/>
        <v>0</v>
      </c>
      <c r="L28" s="34">
        <f t="shared" si="5"/>
        <v>8712000</v>
      </c>
    </row>
    <row r="29" spans="1:12" s="31" customFormat="1" ht="22" customHeight="1" x14ac:dyDescent="0.35">
      <c r="A29" s="32">
        <v>17</v>
      </c>
      <c r="B29" s="55" t="s">
        <v>54</v>
      </c>
      <c r="C29" s="35">
        <f>[17]PL01!C12</f>
        <v>216</v>
      </c>
      <c r="D29" s="35">
        <f>[17]PL01!D12</f>
        <v>216</v>
      </c>
      <c r="E29" s="35">
        <f>[17]PL01!E12</f>
        <v>216</v>
      </c>
      <c r="F29" s="35">
        <f>[17]PL01!F12</f>
        <v>0</v>
      </c>
      <c r="G29" s="35">
        <f>[17]PL01!G12</f>
        <v>7344</v>
      </c>
      <c r="H29" s="35">
        <f>[17]PL01!H12</f>
        <v>7344</v>
      </c>
      <c r="I29" s="35">
        <f>[17]PL01!I12</f>
        <v>0</v>
      </c>
      <c r="J29" s="35">
        <f t="shared" si="4"/>
        <v>13329360</v>
      </c>
      <c r="K29" s="35">
        <f t="shared" si="6"/>
        <v>13329360</v>
      </c>
      <c r="L29" s="35">
        <f t="shared" si="5"/>
        <v>0</v>
      </c>
    </row>
    <row r="30" spans="1:12" s="43" customFormat="1" ht="22" customHeight="1" x14ac:dyDescent="0.35">
      <c r="A30" s="44" t="s">
        <v>7</v>
      </c>
      <c r="B30" s="45" t="s">
        <v>18</v>
      </c>
      <c r="C30" s="46">
        <f>SUM(C31:C32)</f>
        <v>0</v>
      </c>
      <c r="D30" s="46">
        <f t="shared" ref="D30:I30" si="7">SUM(D31:D32)</f>
        <v>0</v>
      </c>
      <c r="E30" s="46">
        <f t="shared" si="7"/>
        <v>0</v>
      </c>
      <c r="F30" s="46">
        <f t="shared" si="7"/>
        <v>0</v>
      </c>
      <c r="G30" s="46">
        <f t="shared" si="7"/>
        <v>0</v>
      </c>
      <c r="H30" s="46">
        <f t="shared" si="7"/>
        <v>0</v>
      </c>
      <c r="I30" s="46">
        <f t="shared" si="7"/>
        <v>0</v>
      </c>
      <c r="J30" s="46">
        <f>SUM(J31:J32)</f>
        <v>0</v>
      </c>
      <c r="K30" s="46">
        <f t="shared" ref="K30:L30" si="8">SUM(K31:K32)</f>
        <v>0</v>
      </c>
      <c r="L30" s="46">
        <f t="shared" si="8"/>
        <v>0</v>
      </c>
    </row>
    <row r="31" spans="1:12" s="31" customFormat="1" ht="22" customHeight="1" x14ac:dyDescent="0.35">
      <c r="A31" s="29">
        <v>1</v>
      </c>
      <c r="B31" s="56" t="s">
        <v>75</v>
      </c>
      <c r="C31" s="34">
        <f>[18]PL01!C15</f>
        <v>0</v>
      </c>
      <c r="D31" s="34">
        <f>[18]PL01!D15</f>
        <v>0</v>
      </c>
      <c r="E31" s="34">
        <f>[18]PL01!E15</f>
        <v>0</v>
      </c>
      <c r="F31" s="34">
        <f>[18]PL01!F15</f>
        <v>0</v>
      </c>
      <c r="G31" s="34">
        <f>[18]PL01!G15</f>
        <v>0</v>
      </c>
      <c r="H31" s="34">
        <f>[18]PL01!H15</f>
        <v>0</v>
      </c>
      <c r="I31" s="34">
        <f>[18]PL01!I15</f>
        <v>0</v>
      </c>
      <c r="J31" s="34">
        <f>K31+L31</f>
        <v>0</v>
      </c>
      <c r="K31" s="34">
        <f t="shared" ref="K31:K32" si="9">H31*1815</f>
        <v>0</v>
      </c>
      <c r="L31" s="34">
        <f t="shared" ref="L31:L32" si="10">I31*3025</f>
        <v>0</v>
      </c>
    </row>
    <row r="32" spans="1:12" s="31" customFormat="1" ht="22" hidden="1" customHeight="1" x14ac:dyDescent="0.25">
      <c r="A32" s="32">
        <v>2</v>
      </c>
      <c r="B32" s="33" t="s">
        <v>6</v>
      </c>
      <c r="C32" s="35"/>
      <c r="D32" s="35"/>
      <c r="E32" s="35"/>
      <c r="F32" s="35"/>
      <c r="G32" s="35"/>
      <c r="H32" s="35"/>
      <c r="I32" s="35"/>
      <c r="J32" s="35">
        <f t="shared" ref="J32" si="11">K32+L32</f>
        <v>0</v>
      </c>
      <c r="K32" s="35">
        <f t="shared" si="9"/>
        <v>0</v>
      </c>
      <c r="L32" s="35">
        <f t="shared" si="10"/>
        <v>0</v>
      </c>
    </row>
    <row r="33" spans="1:12" s="43" customFormat="1" ht="22" customHeight="1" x14ac:dyDescent="0.35">
      <c r="A33" s="44" t="s">
        <v>9</v>
      </c>
      <c r="B33" s="47" t="s">
        <v>8</v>
      </c>
      <c r="C33" s="48">
        <f>C34+C51</f>
        <v>1092</v>
      </c>
      <c r="D33" s="48">
        <f t="shared" ref="D33:I33" si="12">D34+D51</f>
        <v>5118</v>
      </c>
      <c r="E33" s="48">
        <f t="shared" si="12"/>
        <v>5111</v>
      </c>
      <c r="F33" s="48">
        <f t="shared" si="12"/>
        <v>7</v>
      </c>
      <c r="G33" s="48">
        <f t="shared" si="12"/>
        <v>38780</v>
      </c>
      <c r="H33" s="48">
        <f t="shared" si="12"/>
        <v>38585</v>
      </c>
      <c r="I33" s="48">
        <f t="shared" si="12"/>
        <v>195</v>
      </c>
      <c r="J33" s="48">
        <f>J34+J51</f>
        <v>70621650</v>
      </c>
      <c r="K33" s="48">
        <f t="shared" ref="K33:L33" si="13">K34+K51</f>
        <v>70031775</v>
      </c>
      <c r="L33" s="48">
        <f t="shared" si="13"/>
        <v>589875</v>
      </c>
    </row>
    <row r="34" spans="1:12" s="43" customFormat="1" ht="22" customHeight="1" x14ac:dyDescent="0.35">
      <c r="A34" s="49" t="s">
        <v>5</v>
      </c>
      <c r="B34" s="50" t="s">
        <v>19</v>
      </c>
      <c r="C34" s="48">
        <f>SUM(C35:C49)</f>
        <v>1087</v>
      </c>
      <c r="D34" s="48">
        <f t="shared" ref="D34:I34" si="14">SUM(D35:D49)</f>
        <v>5113</v>
      </c>
      <c r="E34" s="48">
        <f t="shared" si="14"/>
        <v>5106</v>
      </c>
      <c r="F34" s="48">
        <f t="shared" si="14"/>
        <v>7</v>
      </c>
      <c r="G34" s="48">
        <f t="shared" si="14"/>
        <v>38665</v>
      </c>
      <c r="H34" s="48">
        <f t="shared" si="14"/>
        <v>38470</v>
      </c>
      <c r="I34" s="48">
        <f t="shared" si="14"/>
        <v>195</v>
      </c>
      <c r="J34" s="48">
        <f>SUM(J35:J49)</f>
        <v>70412925</v>
      </c>
      <c r="K34" s="48">
        <f t="shared" ref="K34:L34" si="15">SUM(K35:K49)</f>
        <v>69823050</v>
      </c>
      <c r="L34" s="48">
        <f t="shared" si="15"/>
        <v>589875</v>
      </c>
    </row>
    <row r="35" spans="1:12" s="31" customFormat="1" ht="22" customHeight="1" x14ac:dyDescent="0.35">
      <c r="A35" s="29">
        <v>1</v>
      </c>
      <c r="B35" s="22" t="s">
        <v>55</v>
      </c>
      <c r="C35" s="34">
        <f>[19]PL01!C18</f>
        <v>56</v>
      </c>
      <c r="D35" s="34">
        <f>[19]PL01!D18</f>
        <v>56</v>
      </c>
      <c r="E35" s="34">
        <f>[19]PL01!E18</f>
        <v>55</v>
      </c>
      <c r="F35" s="34">
        <f>[19]PL01!F18</f>
        <v>1</v>
      </c>
      <c r="G35" s="34">
        <f>[19]PL01!G18</f>
        <v>2072</v>
      </c>
      <c r="H35" s="34">
        <f>[19]PL01!H18</f>
        <v>2035</v>
      </c>
      <c r="I35" s="34">
        <f>[19]PL01!I18</f>
        <v>37</v>
      </c>
      <c r="J35" s="34">
        <f t="shared" ref="J35" si="16">K35+L35</f>
        <v>3805450</v>
      </c>
      <c r="K35" s="34">
        <f t="shared" ref="K35" si="17">H35*1815</f>
        <v>3693525</v>
      </c>
      <c r="L35" s="34">
        <f t="shared" ref="L35" si="18">I35*3025</f>
        <v>111925</v>
      </c>
    </row>
    <row r="36" spans="1:12" s="31" customFormat="1" ht="22" customHeight="1" x14ac:dyDescent="0.35">
      <c r="A36" s="29">
        <v>2</v>
      </c>
      <c r="B36" s="22" t="s">
        <v>56</v>
      </c>
      <c r="C36" s="34">
        <f>[20]PL02!C16</f>
        <v>185</v>
      </c>
      <c r="D36" s="34">
        <f>[20]PL02!D16</f>
        <v>185</v>
      </c>
      <c r="E36" s="34">
        <f>[20]PL02!E16</f>
        <v>183</v>
      </c>
      <c r="F36" s="34">
        <f>[20]PL02!F16</f>
        <v>2</v>
      </c>
      <c r="G36" s="34">
        <f>[20]PL02!G16</f>
        <v>6222</v>
      </c>
      <c r="H36" s="34">
        <f>[20]PL02!H16</f>
        <v>6222</v>
      </c>
      <c r="I36" s="34">
        <f>[20]PL02!I16</f>
        <v>0</v>
      </c>
      <c r="J36" s="34">
        <f t="shared" ref="J36:J42" si="19">K36+L36</f>
        <v>11292930</v>
      </c>
      <c r="K36" s="34">
        <f t="shared" ref="K36:K42" si="20">H36*1815</f>
        <v>11292930</v>
      </c>
      <c r="L36" s="34">
        <f t="shared" ref="L36:L42" si="21">I36*3025</f>
        <v>0</v>
      </c>
    </row>
    <row r="37" spans="1:12" s="31" customFormat="1" ht="22" customHeight="1" x14ac:dyDescent="0.35">
      <c r="A37" s="29">
        <v>3</v>
      </c>
      <c r="B37" s="23" t="s">
        <v>57</v>
      </c>
      <c r="C37" s="34">
        <f>[21]PL02!C16</f>
        <v>0</v>
      </c>
      <c r="D37" s="34">
        <f>[21]PL02!D16</f>
        <v>0</v>
      </c>
      <c r="E37" s="34">
        <f>[21]PL02!E16</f>
        <v>0</v>
      </c>
      <c r="F37" s="34">
        <f>[21]PL02!F16</f>
        <v>0</v>
      </c>
      <c r="G37" s="34">
        <f>[21]PL02!G16</f>
        <v>0</v>
      </c>
      <c r="H37" s="34">
        <f>[21]PL02!H16</f>
        <v>0</v>
      </c>
      <c r="I37" s="34">
        <f>[21]PL02!I16</f>
        <v>0</v>
      </c>
      <c r="J37" s="34">
        <f t="shared" si="19"/>
        <v>0</v>
      </c>
      <c r="K37" s="34">
        <f t="shared" si="20"/>
        <v>0</v>
      </c>
      <c r="L37" s="34">
        <f t="shared" si="21"/>
        <v>0</v>
      </c>
    </row>
    <row r="38" spans="1:12" s="31" customFormat="1" ht="22" customHeight="1" x14ac:dyDescent="0.35">
      <c r="A38" s="29">
        <v>4</v>
      </c>
      <c r="B38" s="23" t="s">
        <v>58</v>
      </c>
      <c r="C38" s="34">
        <f>[22]PL02!C16</f>
        <v>230</v>
      </c>
      <c r="D38" s="34">
        <f>[22]PL02!D16</f>
        <v>230</v>
      </c>
      <c r="E38" s="34">
        <f>[22]PL02!E16</f>
        <v>230</v>
      </c>
      <c r="F38" s="34">
        <f>[22]PL02!F16</f>
        <v>0</v>
      </c>
      <c r="G38" s="34">
        <f>[22]PL02!G16</f>
        <v>8740</v>
      </c>
      <c r="H38" s="34">
        <f>[22]PL02!H16</f>
        <v>8740</v>
      </c>
      <c r="I38" s="34">
        <f>[22]PL02!I16</f>
        <v>0</v>
      </c>
      <c r="J38" s="34">
        <f t="shared" si="19"/>
        <v>15863100</v>
      </c>
      <c r="K38" s="34">
        <f t="shared" si="20"/>
        <v>15863100</v>
      </c>
      <c r="L38" s="34">
        <f t="shared" si="21"/>
        <v>0</v>
      </c>
    </row>
    <row r="39" spans="1:12" s="31" customFormat="1" ht="22" customHeight="1" x14ac:dyDescent="0.35">
      <c r="A39" s="29">
        <v>5</v>
      </c>
      <c r="B39" s="22" t="s">
        <v>59</v>
      </c>
      <c r="C39" s="34">
        <f>[23]PL03!C17</f>
        <v>10</v>
      </c>
      <c r="D39" s="34">
        <f>[23]PL03!D17</f>
        <v>10</v>
      </c>
      <c r="E39" s="34">
        <f>[23]PL03!E17</f>
        <v>10</v>
      </c>
      <c r="F39" s="34">
        <f>[23]PL03!F17</f>
        <v>0</v>
      </c>
      <c r="G39" s="34">
        <f>[23]PL03!G17</f>
        <v>440</v>
      </c>
      <c r="H39" s="34">
        <f>[23]PL03!H17</f>
        <v>440</v>
      </c>
      <c r="I39" s="34">
        <f>[23]PL03!I17</f>
        <v>0</v>
      </c>
      <c r="J39" s="34">
        <f t="shared" si="19"/>
        <v>798600</v>
      </c>
      <c r="K39" s="34">
        <f t="shared" si="20"/>
        <v>798600</v>
      </c>
      <c r="L39" s="34">
        <f t="shared" si="21"/>
        <v>0</v>
      </c>
    </row>
    <row r="40" spans="1:12" s="31" customFormat="1" ht="22" customHeight="1" x14ac:dyDescent="0.35">
      <c r="A40" s="29">
        <v>6</v>
      </c>
      <c r="B40" s="23" t="s">
        <v>60</v>
      </c>
      <c r="C40" s="34">
        <f>[24]PL01!C18</f>
        <v>113</v>
      </c>
      <c r="D40" s="34">
        <f>[24]PL01!D18</f>
        <v>113</v>
      </c>
      <c r="E40" s="34">
        <f>[24]PL01!E18</f>
        <v>113</v>
      </c>
      <c r="F40" s="34">
        <f>[24]PL01!F18</f>
        <v>0</v>
      </c>
      <c r="G40" s="34">
        <f>[24]PL01!G18</f>
        <v>5085</v>
      </c>
      <c r="H40" s="34">
        <f>[24]PL01!H18</f>
        <v>5085</v>
      </c>
      <c r="I40" s="34">
        <f>[24]PL01!I18</f>
        <v>0</v>
      </c>
      <c r="J40" s="34">
        <f t="shared" si="19"/>
        <v>9229275</v>
      </c>
      <c r="K40" s="34">
        <f t="shared" si="20"/>
        <v>9229275</v>
      </c>
      <c r="L40" s="34">
        <f t="shared" si="21"/>
        <v>0</v>
      </c>
    </row>
    <row r="41" spans="1:12" s="31" customFormat="1" ht="22" customHeight="1" x14ac:dyDescent="0.35">
      <c r="A41" s="29">
        <v>7</v>
      </c>
      <c r="B41" s="23" t="s">
        <v>61</v>
      </c>
      <c r="C41" s="34">
        <f>[25]ML!C17</f>
        <v>69</v>
      </c>
      <c r="D41" s="34">
        <f>[25]ML!D17</f>
        <v>69</v>
      </c>
      <c r="E41" s="34">
        <f>[25]ML!E17</f>
        <v>69</v>
      </c>
      <c r="F41" s="34">
        <f>[25]ML!F17</f>
        <v>0</v>
      </c>
      <c r="G41" s="34">
        <f>[25]ML!G17</f>
        <v>2622</v>
      </c>
      <c r="H41" s="34">
        <f>[25]ML!H17</f>
        <v>2622</v>
      </c>
      <c r="I41" s="34">
        <f>[25]ML!I17</f>
        <v>0</v>
      </c>
      <c r="J41" s="34">
        <f t="shared" si="19"/>
        <v>4758930</v>
      </c>
      <c r="K41" s="34">
        <f t="shared" si="20"/>
        <v>4758930</v>
      </c>
      <c r="L41" s="34">
        <f t="shared" si="21"/>
        <v>0</v>
      </c>
    </row>
    <row r="42" spans="1:12" s="31" customFormat="1" ht="22" customHeight="1" x14ac:dyDescent="0.35">
      <c r="A42" s="29">
        <v>8</v>
      </c>
      <c r="B42" s="23" t="s">
        <v>62</v>
      </c>
      <c r="C42" s="41">
        <f>[26]PL02!C17</f>
        <v>0</v>
      </c>
      <c r="D42" s="41">
        <f>[26]PL02!D17</f>
        <v>0</v>
      </c>
      <c r="E42" s="41">
        <f>[26]PL02!E17</f>
        <v>0</v>
      </c>
      <c r="F42" s="41">
        <f>[26]PL02!F17</f>
        <v>0</v>
      </c>
      <c r="G42" s="41">
        <f>[26]PL02!G17</f>
        <v>0</v>
      </c>
      <c r="H42" s="41">
        <f>[26]PL02!H17</f>
        <v>0</v>
      </c>
      <c r="I42" s="41">
        <f>[26]PL02!I17</f>
        <v>0</v>
      </c>
      <c r="J42" s="34">
        <f t="shared" si="19"/>
        <v>0</v>
      </c>
      <c r="K42" s="34">
        <f t="shared" si="20"/>
        <v>0</v>
      </c>
      <c r="L42" s="34">
        <f t="shared" si="21"/>
        <v>0</v>
      </c>
    </row>
    <row r="43" spans="1:12" s="31" customFormat="1" ht="22" customHeight="1" x14ac:dyDescent="0.35">
      <c r="A43" s="57">
        <v>9</v>
      </c>
      <c r="B43" s="54" t="s">
        <v>63</v>
      </c>
      <c r="C43" s="58"/>
      <c r="D43" s="58"/>
      <c r="E43" s="58"/>
      <c r="F43" s="58"/>
      <c r="G43" s="58"/>
      <c r="H43" s="58"/>
      <c r="I43" s="58"/>
      <c r="J43" s="58">
        <f t="shared" ref="J43:J49" si="22">K43+L43</f>
        <v>0</v>
      </c>
      <c r="K43" s="58">
        <f t="shared" ref="K43:K49" si="23">H43*1815</f>
        <v>0</v>
      </c>
      <c r="L43" s="58">
        <f t="shared" ref="L43:L49" si="24">I43*3025</f>
        <v>0</v>
      </c>
    </row>
    <row r="44" spans="1:12" s="31" customFormat="1" ht="22" customHeight="1" x14ac:dyDescent="0.35">
      <c r="A44" s="29">
        <v>10</v>
      </c>
      <c r="B44" s="23" t="s">
        <v>64</v>
      </c>
      <c r="C44" s="34">
        <f>[27]PL03!C16</f>
        <v>183</v>
      </c>
      <c r="D44" s="34">
        <f>[27]PL03!D16</f>
        <v>4209</v>
      </c>
      <c r="E44" s="34">
        <f>[27]PL03!E16</f>
        <v>4209</v>
      </c>
      <c r="F44" s="34">
        <f>[27]PL03!F16</f>
        <v>0</v>
      </c>
      <c r="G44" s="34">
        <f>[27]PL03!G16</f>
        <v>4209</v>
      </c>
      <c r="H44" s="34">
        <f>[27]PL03!H16</f>
        <v>4209</v>
      </c>
      <c r="I44" s="34">
        <f>[27]PL03!I16</f>
        <v>0</v>
      </c>
      <c r="J44" s="34">
        <f t="shared" si="22"/>
        <v>7639335</v>
      </c>
      <c r="K44" s="34">
        <f t="shared" si="23"/>
        <v>7639335</v>
      </c>
      <c r="L44" s="34">
        <f t="shared" si="24"/>
        <v>0</v>
      </c>
    </row>
    <row r="45" spans="1:12" s="31" customFormat="1" ht="22" customHeight="1" x14ac:dyDescent="0.35">
      <c r="A45" s="29">
        <v>11</v>
      </c>
      <c r="B45" s="22" t="s">
        <v>65</v>
      </c>
      <c r="C45" s="34">
        <f>[28]PL02!C16</f>
        <v>47</v>
      </c>
      <c r="D45" s="34">
        <f>[28]PL02!D16</f>
        <v>47</v>
      </c>
      <c r="E45" s="34">
        <f>[28]PL02!E16</f>
        <v>47</v>
      </c>
      <c r="F45" s="34">
        <f>[28]PL02!F16</f>
        <v>0</v>
      </c>
      <c r="G45" s="34">
        <f>[28]PL02!G16</f>
        <v>1786</v>
      </c>
      <c r="H45" s="34">
        <f>[28]PL02!H16</f>
        <v>1786</v>
      </c>
      <c r="I45" s="34">
        <f>[28]PL02!I16</f>
        <v>0</v>
      </c>
      <c r="J45" s="34">
        <f t="shared" si="22"/>
        <v>3241590</v>
      </c>
      <c r="K45" s="34">
        <f t="shared" si="23"/>
        <v>3241590</v>
      </c>
      <c r="L45" s="34">
        <f t="shared" si="24"/>
        <v>0</v>
      </c>
    </row>
    <row r="46" spans="1:12" s="31" customFormat="1" ht="22" customHeight="1" x14ac:dyDescent="0.35">
      <c r="A46" s="29">
        <v>12</v>
      </c>
      <c r="B46" s="22" t="s">
        <v>66</v>
      </c>
      <c r="C46" s="34">
        <f>[29]PL01!C19</f>
        <v>21</v>
      </c>
      <c r="D46" s="34">
        <f>[29]PL01!D19</f>
        <v>21</v>
      </c>
      <c r="E46" s="34">
        <f>[29]PL01!E19</f>
        <v>21</v>
      </c>
      <c r="F46" s="34">
        <f>[29]PL01!F19</f>
        <v>0</v>
      </c>
      <c r="G46" s="34">
        <f>[29]PL01!G19</f>
        <v>777</v>
      </c>
      <c r="H46" s="34">
        <f>[29]PL01!H19</f>
        <v>777</v>
      </c>
      <c r="I46" s="34">
        <f>[29]PL01!I19</f>
        <v>0</v>
      </c>
      <c r="J46" s="34">
        <f t="shared" si="22"/>
        <v>1410255</v>
      </c>
      <c r="K46" s="34">
        <f t="shared" si="23"/>
        <v>1410255</v>
      </c>
      <c r="L46" s="34">
        <f t="shared" si="24"/>
        <v>0</v>
      </c>
    </row>
    <row r="47" spans="1:12" s="31" customFormat="1" ht="22" customHeight="1" x14ac:dyDescent="0.35">
      <c r="A47" s="29">
        <v>13</v>
      </c>
      <c r="B47" s="22" t="s">
        <v>67</v>
      </c>
      <c r="C47" s="34">
        <f>[30]PL02!C16</f>
        <v>106</v>
      </c>
      <c r="D47" s="34">
        <f>[30]PL02!D16</f>
        <v>106</v>
      </c>
      <c r="E47" s="34">
        <f>[30]PL02!E16</f>
        <v>104</v>
      </c>
      <c r="F47" s="34">
        <f>[30]PL02!F16</f>
        <v>2</v>
      </c>
      <c r="G47" s="34">
        <f>[30]PL02!G16</f>
        <v>4028</v>
      </c>
      <c r="H47" s="34">
        <f>[30]PL02!H16</f>
        <v>3952</v>
      </c>
      <c r="I47" s="34">
        <f>[30]PL02!I16</f>
        <v>76</v>
      </c>
      <c r="J47" s="34">
        <f t="shared" si="22"/>
        <v>7402780</v>
      </c>
      <c r="K47" s="34">
        <f t="shared" si="23"/>
        <v>7172880</v>
      </c>
      <c r="L47" s="34">
        <f t="shared" si="24"/>
        <v>229900</v>
      </c>
    </row>
    <row r="48" spans="1:12" s="31" customFormat="1" ht="22" customHeight="1" x14ac:dyDescent="0.35">
      <c r="A48" s="29">
        <v>14</v>
      </c>
      <c r="B48" s="22" t="s">
        <v>68</v>
      </c>
      <c r="C48" s="34">
        <f>[31]PL01!C19</f>
        <v>23</v>
      </c>
      <c r="D48" s="34">
        <f>[31]PL01!D19</f>
        <v>23</v>
      </c>
      <c r="E48" s="34">
        <f>[31]PL01!E19</f>
        <v>22</v>
      </c>
      <c r="F48" s="34">
        <f>[31]PL01!F19</f>
        <v>1</v>
      </c>
      <c r="G48" s="34">
        <f>[31]PL01!G19</f>
        <v>1012</v>
      </c>
      <c r="H48" s="34">
        <f>[31]PL01!H19</f>
        <v>968</v>
      </c>
      <c r="I48" s="34">
        <f>[31]PL01!I19</f>
        <v>44</v>
      </c>
      <c r="J48" s="34">
        <f t="shared" si="22"/>
        <v>1890020</v>
      </c>
      <c r="K48" s="34">
        <f t="shared" si="23"/>
        <v>1756920</v>
      </c>
      <c r="L48" s="34">
        <f>I48*3025</f>
        <v>133100</v>
      </c>
    </row>
    <row r="49" spans="1:12" s="31" customFormat="1" ht="22" customHeight="1" x14ac:dyDescent="0.35">
      <c r="A49" s="29">
        <v>15</v>
      </c>
      <c r="B49" s="23" t="s">
        <v>69</v>
      </c>
      <c r="C49" s="34">
        <f>[32]PL01!C19</f>
        <v>44</v>
      </c>
      <c r="D49" s="34">
        <f>[32]PL01!D19</f>
        <v>44</v>
      </c>
      <c r="E49" s="34">
        <f>[32]PL01!E19</f>
        <v>43</v>
      </c>
      <c r="F49" s="34">
        <f>[32]PL01!F19</f>
        <v>1</v>
      </c>
      <c r="G49" s="34">
        <f>[32]PL01!G19</f>
        <v>1672</v>
      </c>
      <c r="H49" s="34">
        <f>[32]PL01!H19</f>
        <v>1634</v>
      </c>
      <c r="I49" s="34">
        <f>[32]PL01!I19</f>
        <v>38</v>
      </c>
      <c r="J49" s="34">
        <f t="shared" si="22"/>
        <v>3080660</v>
      </c>
      <c r="K49" s="34">
        <f t="shared" si="23"/>
        <v>2965710</v>
      </c>
      <c r="L49" s="34">
        <f t="shared" si="24"/>
        <v>114950</v>
      </c>
    </row>
    <row r="50" spans="1:12" s="31" customFormat="1" ht="22" customHeight="1" x14ac:dyDescent="0.35">
      <c r="A50" s="32">
        <v>16</v>
      </c>
      <c r="B50" s="24" t="s">
        <v>73</v>
      </c>
      <c r="C50" s="35">
        <f>[33]PL01!C19</f>
        <v>0</v>
      </c>
      <c r="D50" s="35">
        <f>[33]PL01!D19</f>
        <v>0</v>
      </c>
      <c r="E50" s="35">
        <f>[33]PL01!E19</f>
        <v>0</v>
      </c>
      <c r="F50" s="35">
        <f>[33]PL01!F19</f>
        <v>0</v>
      </c>
      <c r="G50" s="35">
        <f>[33]PL01!G19</f>
        <v>0</v>
      </c>
      <c r="H50" s="35">
        <f>[33]PL01!H19</f>
        <v>0</v>
      </c>
      <c r="I50" s="35">
        <f>[33]PL01!I19</f>
        <v>0</v>
      </c>
      <c r="J50" s="35">
        <f t="shared" ref="J50" si="25">K50+L50</f>
        <v>0</v>
      </c>
      <c r="K50" s="35">
        <f t="shared" ref="K50" si="26">H50*1815</f>
        <v>0</v>
      </c>
      <c r="L50" s="35">
        <f t="shared" ref="L50" si="27">I50*3025</f>
        <v>0</v>
      </c>
    </row>
    <row r="51" spans="1:12" s="43" customFormat="1" ht="22" customHeight="1" x14ac:dyDescent="0.35">
      <c r="A51" s="44" t="s">
        <v>7</v>
      </c>
      <c r="B51" s="45" t="s">
        <v>20</v>
      </c>
      <c r="C51" s="46">
        <f>SUM(C52:C54)</f>
        <v>5</v>
      </c>
      <c r="D51" s="46">
        <f t="shared" ref="D51:I51" si="28">SUM(D52:D54)</f>
        <v>5</v>
      </c>
      <c r="E51" s="46">
        <f t="shared" si="28"/>
        <v>5</v>
      </c>
      <c r="F51" s="46">
        <f t="shared" si="28"/>
        <v>0</v>
      </c>
      <c r="G51" s="46">
        <f t="shared" si="28"/>
        <v>115</v>
      </c>
      <c r="H51" s="46">
        <f t="shared" si="28"/>
        <v>115</v>
      </c>
      <c r="I51" s="46">
        <f t="shared" si="28"/>
        <v>0</v>
      </c>
      <c r="J51" s="46">
        <f>SUM(J52:J54)</f>
        <v>208725</v>
      </c>
      <c r="K51" s="46">
        <f t="shared" ref="K51:L51" si="29">SUM(K52:K54)</f>
        <v>208725</v>
      </c>
      <c r="L51" s="46">
        <f t="shared" si="29"/>
        <v>0</v>
      </c>
    </row>
    <row r="52" spans="1:12" s="31" customFormat="1" ht="22" customHeight="1" x14ac:dyDescent="0.35">
      <c r="A52" s="29">
        <v>1</v>
      </c>
      <c r="B52" s="40" t="s">
        <v>74</v>
      </c>
      <c r="C52" s="34">
        <f>[34]PL03!C16</f>
        <v>5</v>
      </c>
      <c r="D52" s="34">
        <f>[34]PL03!D16</f>
        <v>5</v>
      </c>
      <c r="E52" s="34">
        <f>[34]PL03!E16</f>
        <v>5</v>
      </c>
      <c r="F52" s="34">
        <f>[34]PL03!F16</f>
        <v>0</v>
      </c>
      <c r="G52" s="34">
        <f>[34]PL03!G16</f>
        <v>115</v>
      </c>
      <c r="H52" s="34">
        <f>[34]PL03!H16</f>
        <v>115</v>
      </c>
      <c r="I52" s="34">
        <f>[34]PL03!I16</f>
        <v>0</v>
      </c>
      <c r="J52" s="34">
        <f t="shared" ref="J52:J54" si="30">K52+L52</f>
        <v>208725</v>
      </c>
      <c r="K52" s="34">
        <f t="shared" ref="K52:K54" si="31">H52*1815</f>
        <v>208725</v>
      </c>
      <c r="L52" s="34">
        <f t="shared" ref="L52:L54" si="32">I52*3025</f>
        <v>0</v>
      </c>
    </row>
    <row r="53" spans="1:12" s="31" customFormat="1" ht="22" customHeight="1" x14ac:dyDescent="0.35">
      <c r="A53" s="29">
        <v>2</v>
      </c>
      <c r="B53" s="30" t="s">
        <v>6</v>
      </c>
      <c r="C53" s="34"/>
      <c r="D53" s="34"/>
      <c r="E53" s="34"/>
      <c r="F53" s="34"/>
      <c r="G53" s="34"/>
      <c r="H53" s="34"/>
      <c r="I53" s="34"/>
      <c r="J53" s="34">
        <f t="shared" si="30"/>
        <v>0</v>
      </c>
      <c r="K53" s="34">
        <f t="shared" si="31"/>
        <v>0</v>
      </c>
      <c r="L53" s="34">
        <f t="shared" si="32"/>
        <v>0</v>
      </c>
    </row>
    <row r="54" spans="1:12" s="31" customFormat="1" ht="22" customHeight="1" x14ac:dyDescent="0.35">
      <c r="A54" s="32"/>
      <c r="B54" s="33"/>
      <c r="C54" s="35"/>
      <c r="D54" s="35"/>
      <c r="E54" s="35"/>
      <c r="F54" s="35"/>
      <c r="G54" s="35"/>
      <c r="H54" s="35"/>
      <c r="I54" s="35"/>
      <c r="J54" s="35">
        <f t="shared" si="30"/>
        <v>0</v>
      </c>
      <c r="K54" s="35">
        <f t="shared" si="31"/>
        <v>0</v>
      </c>
      <c r="L54" s="35">
        <f t="shared" si="32"/>
        <v>0</v>
      </c>
    </row>
    <row r="55" spans="1:12" s="43" customFormat="1" ht="24" customHeight="1" x14ac:dyDescent="0.35">
      <c r="A55" s="42"/>
      <c r="B55" s="42" t="s">
        <v>14</v>
      </c>
      <c r="C55" s="36">
        <f>C11+C33</f>
        <v>2716</v>
      </c>
      <c r="D55" s="36">
        <f t="shared" ref="D55:I55" si="33">D11+D33</f>
        <v>6742</v>
      </c>
      <c r="E55" s="36">
        <f t="shared" si="33"/>
        <v>6659</v>
      </c>
      <c r="F55" s="36">
        <f t="shared" si="33"/>
        <v>82</v>
      </c>
      <c r="G55" s="36">
        <f t="shared" si="33"/>
        <v>91828</v>
      </c>
      <c r="H55" s="36">
        <f t="shared" si="33"/>
        <v>88648</v>
      </c>
      <c r="I55" s="36">
        <f t="shared" si="33"/>
        <v>3180</v>
      </c>
      <c r="J55" s="36">
        <f>J11+J33</f>
        <v>170515620</v>
      </c>
      <c r="K55" s="36">
        <f t="shared" ref="K55:L55" si="34">K11+K33</f>
        <v>160896120</v>
      </c>
      <c r="L55" s="36">
        <f t="shared" si="34"/>
        <v>9619500</v>
      </c>
    </row>
    <row r="56" spans="1:12" x14ac:dyDescent="0.35">
      <c r="A56" s="13"/>
      <c r="B56" s="14"/>
      <c r="C56" s="14"/>
      <c r="D56" s="14"/>
      <c r="E56" s="14"/>
      <c r="F56" s="14"/>
      <c r="G56" s="14"/>
      <c r="H56" s="14"/>
      <c r="I56" s="14"/>
      <c r="J56" s="2"/>
      <c r="K56" s="2"/>
      <c r="L56" s="2"/>
    </row>
    <row r="57" spans="1:12" x14ac:dyDescent="0.35">
      <c r="B57" s="2" t="s">
        <v>76</v>
      </c>
      <c r="K57" s="4"/>
    </row>
    <row r="58" spans="1:12" x14ac:dyDescent="0.35">
      <c r="B58" s="2" t="s">
        <v>77</v>
      </c>
      <c r="K58" s="4"/>
    </row>
  </sheetData>
  <mergeCells count="16">
    <mergeCell ref="A1:B1"/>
    <mergeCell ref="A2:B2"/>
    <mergeCell ref="K1:L1"/>
    <mergeCell ref="J6:J9"/>
    <mergeCell ref="K6:L8"/>
    <mergeCell ref="A4:L4"/>
    <mergeCell ref="H6:I8"/>
    <mergeCell ref="C6:C9"/>
    <mergeCell ref="H2:I2"/>
    <mergeCell ref="D8:D9"/>
    <mergeCell ref="A6:A9"/>
    <mergeCell ref="B6:B9"/>
    <mergeCell ref="G6:G9"/>
    <mergeCell ref="D6:F6"/>
    <mergeCell ref="D7:F7"/>
    <mergeCell ref="E8:F8"/>
  </mergeCells>
  <pageMargins left="0.68" right="0.67" top="0.52" bottom="0.42" header="0.31496062992126" footer="0.31496062992126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3"/>
  <sheetViews>
    <sheetView topLeftCell="A7" workbookViewId="0">
      <selection activeCell="B17" sqref="B17"/>
    </sheetView>
  </sheetViews>
  <sheetFormatPr defaultColWidth="9.1796875" defaultRowHeight="16.5" x14ac:dyDescent="0.35"/>
  <cols>
    <col min="1" max="1" width="6" style="4" customWidth="1"/>
    <col min="2" max="2" width="33" style="2" customWidth="1"/>
    <col min="3" max="3" width="12" style="2" customWidth="1"/>
    <col min="4" max="4" width="9.1796875" style="2"/>
    <col min="5" max="5" width="11.1796875" style="2" customWidth="1"/>
    <col min="6" max="6" width="11.81640625" style="2" customWidth="1"/>
    <col min="7" max="7" width="9.1796875" style="2"/>
    <col min="8" max="8" width="13.26953125" style="2" customWidth="1"/>
    <col min="9" max="9" width="11.1796875" style="2" customWidth="1"/>
    <col min="10" max="10" width="12" style="2" customWidth="1"/>
    <col min="11" max="11" width="13.453125" style="2" customWidth="1"/>
    <col min="12" max="12" width="14.26953125" style="2" customWidth="1"/>
    <col min="13" max="16384" width="9.1796875" style="2"/>
  </cols>
  <sheetData>
    <row r="2" spans="1:12" ht="17.5" x14ac:dyDescent="0.35">
      <c r="A2" s="76" t="s">
        <v>28</v>
      </c>
      <c r="B2" s="76"/>
      <c r="C2" s="15"/>
      <c r="H2" s="69"/>
      <c r="I2" s="69"/>
      <c r="K2" s="69" t="s">
        <v>12</v>
      </c>
      <c r="L2" s="69"/>
    </row>
    <row r="3" spans="1:12" x14ac:dyDescent="0.25">
      <c r="A3" s="15"/>
      <c r="B3" s="15"/>
      <c r="C3" s="15"/>
      <c r="K3" s="16"/>
      <c r="L3" s="16"/>
    </row>
    <row r="4" spans="1:12" ht="44.25" customHeight="1" x14ac:dyDescent="0.35">
      <c r="A4" s="64" t="s">
        <v>35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x14ac:dyDescent="0.35">
      <c r="A5" s="69" t="s">
        <v>21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7" spans="1:12" ht="15" customHeight="1" x14ac:dyDescent="0.35">
      <c r="A7" s="75" t="s">
        <v>0</v>
      </c>
      <c r="B7" s="75" t="s">
        <v>1</v>
      </c>
      <c r="C7" s="80" t="s">
        <v>24</v>
      </c>
      <c r="D7" s="79" t="s">
        <v>26</v>
      </c>
      <c r="E7" s="79"/>
      <c r="F7" s="79"/>
      <c r="G7" s="74" t="s">
        <v>34</v>
      </c>
      <c r="H7" s="75" t="s">
        <v>2</v>
      </c>
      <c r="I7" s="75"/>
      <c r="J7" s="74" t="s">
        <v>29</v>
      </c>
      <c r="K7" s="75" t="s">
        <v>2</v>
      </c>
      <c r="L7" s="75"/>
    </row>
    <row r="8" spans="1:12" ht="15" customHeight="1" x14ac:dyDescent="0.35">
      <c r="A8" s="75"/>
      <c r="B8" s="75"/>
      <c r="C8" s="81"/>
      <c r="D8" s="75" t="s">
        <v>23</v>
      </c>
      <c r="E8" s="75"/>
      <c r="F8" s="75"/>
      <c r="G8" s="74"/>
      <c r="H8" s="75"/>
      <c r="I8" s="75"/>
      <c r="J8" s="74"/>
      <c r="K8" s="75"/>
      <c r="L8" s="75"/>
    </row>
    <row r="9" spans="1:12" x14ac:dyDescent="0.35">
      <c r="A9" s="75"/>
      <c r="B9" s="75"/>
      <c r="C9" s="81"/>
      <c r="D9" s="77" t="s">
        <v>3</v>
      </c>
      <c r="E9" s="75" t="s">
        <v>2</v>
      </c>
      <c r="F9" s="75"/>
      <c r="G9" s="74"/>
      <c r="H9" s="75"/>
      <c r="I9" s="75"/>
      <c r="J9" s="74"/>
      <c r="K9" s="75"/>
      <c r="L9" s="75"/>
    </row>
    <row r="10" spans="1:12" ht="49.5" x14ac:dyDescent="0.35">
      <c r="A10" s="75"/>
      <c r="B10" s="75"/>
      <c r="C10" s="82"/>
      <c r="D10" s="78"/>
      <c r="E10" s="6" t="s">
        <v>15</v>
      </c>
      <c r="F10" s="6" t="s">
        <v>16</v>
      </c>
      <c r="G10" s="74"/>
      <c r="H10" s="6" t="s">
        <v>15</v>
      </c>
      <c r="I10" s="6" t="s">
        <v>16</v>
      </c>
      <c r="J10" s="74"/>
      <c r="K10" s="6" t="s">
        <v>15</v>
      </c>
      <c r="L10" s="6" t="s">
        <v>16</v>
      </c>
    </row>
    <row r="11" spans="1:12" x14ac:dyDescent="0.35">
      <c r="A11" s="7"/>
      <c r="B11" s="7"/>
      <c r="C11" s="7"/>
      <c r="D11" s="8">
        <v>1</v>
      </c>
      <c r="E11" s="9">
        <v>2</v>
      </c>
      <c r="F11" s="8">
        <v>3</v>
      </c>
      <c r="G11" s="8">
        <v>4</v>
      </c>
      <c r="H11" s="8">
        <v>5</v>
      </c>
      <c r="I11" s="9">
        <v>6</v>
      </c>
      <c r="J11" s="8">
        <v>7</v>
      </c>
      <c r="K11" s="10" t="s">
        <v>32</v>
      </c>
      <c r="L11" s="10" t="s">
        <v>31</v>
      </c>
    </row>
    <row r="12" spans="1:12" x14ac:dyDescent="0.35">
      <c r="A12" s="11" t="s">
        <v>5</v>
      </c>
      <c r="B12" s="12" t="s">
        <v>10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x14ac:dyDescent="0.35">
      <c r="A13" s="11">
        <v>1</v>
      </c>
      <c r="B13" s="12" t="s">
        <v>13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x14ac:dyDescent="0.35">
      <c r="A14" s="11">
        <v>2</v>
      </c>
      <c r="B14" s="12" t="s">
        <v>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x14ac:dyDescent="0.35">
      <c r="A15" s="11" t="s">
        <v>7</v>
      </c>
      <c r="B15" s="12" t="s">
        <v>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x14ac:dyDescent="0.35">
      <c r="A16" s="11">
        <v>1</v>
      </c>
      <c r="B16" s="12" t="s">
        <v>13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35">
      <c r="A17" s="11">
        <v>2</v>
      </c>
      <c r="B17" s="12" t="s">
        <v>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x14ac:dyDescent="0.35">
      <c r="A19" s="11"/>
      <c r="B19" s="12" t="s">
        <v>14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2" spans="1:12" x14ac:dyDescent="0.25">
      <c r="K22" s="4"/>
    </row>
    <row r="23" spans="1:12" x14ac:dyDescent="0.25">
      <c r="K23" s="4"/>
    </row>
  </sheetData>
  <mergeCells count="16">
    <mergeCell ref="A5:L5"/>
    <mergeCell ref="K2:L2"/>
    <mergeCell ref="J7:J10"/>
    <mergeCell ref="K7:L9"/>
    <mergeCell ref="A4:L4"/>
    <mergeCell ref="H7:I9"/>
    <mergeCell ref="A2:B2"/>
    <mergeCell ref="H2:I2"/>
    <mergeCell ref="A7:A10"/>
    <mergeCell ref="B7:B10"/>
    <mergeCell ref="D8:F8"/>
    <mergeCell ref="D9:D10"/>
    <mergeCell ref="E9:F9"/>
    <mergeCell ref="D7:F7"/>
    <mergeCell ref="G7:G10"/>
    <mergeCell ref="C7:C10"/>
  </mergeCells>
  <pageMargins left="0.39" right="0.42" top="0.7" bottom="0.74803149606299202" header="0.31496062992126" footer="0.31496062992126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3"/>
  <sheetViews>
    <sheetView topLeftCell="A10" workbookViewId="0">
      <selection activeCell="A2" sqref="A2:B2"/>
    </sheetView>
  </sheetViews>
  <sheetFormatPr defaultColWidth="9.1796875" defaultRowHeight="16.5" x14ac:dyDescent="0.35"/>
  <cols>
    <col min="1" max="1" width="6" style="4" customWidth="1"/>
    <col min="2" max="2" width="29.1796875" style="2" customWidth="1"/>
    <col min="3" max="3" width="13.81640625" style="2" customWidth="1"/>
    <col min="4" max="4" width="9.1796875" style="2"/>
    <col min="5" max="5" width="11.7265625" style="2" customWidth="1"/>
    <col min="6" max="6" width="13.26953125" style="2" customWidth="1"/>
    <col min="7" max="7" width="9.1796875" style="2"/>
    <col min="8" max="8" width="13.81640625" style="2" customWidth="1"/>
    <col min="9" max="9" width="14.26953125" style="2" customWidth="1"/>
    <col min="10" max="10" width="13.54296875" style="2" customWidth="1"/>
    <col min="11" max="11" width="14" style="2" customWidth="1"/>
    <col min="12" max="12" width="13.81640625" style="2" customWidth="1"/>
    <col min="13" max="16384" width="9.1796875" style="2"/>
  </cols>
  <sheetData>
    <row r="2" spans="1:12" ht="17.5" x14ac:dyDescent="0.35">
      <c r="A2" s="76" t="s">
        <v>28</v>
      </c>
      <c r="B2" s="76"/>
      <c r="C2" s="15"/>
      <c r="H2" s="69"/>
      <c r="I2" s="69"/>
      <c r="K2" s="69" t="s">
        <v>25</v>
      </c>
      <c r="L2" s="69"/>
    </row>
    <row r="3" spans="1:12" x14ac:dyDescent="0.25">
      <c r="A3" s="15"/>
      <c r="B3" s="15"/>
      <c r="C3" s="15"/>
      <c r="K3" s="16"/>
      <c r="L3" s="16"/>
    </row>
    <row r="4" spans="1:12" ht="39.75" customHeight="1" x14ac:dyDescent="0.35">
      <c r="A4" s="64" t="s">
        <v>27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x14ac:dyDescent="0.35">
      <c r="A5" s="69" t="s">
        <v>22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7" spans="1:12" ht="15" customHeight="1" x14ac:dyDescent="0.35">
      <c r="A7" s="75" t="s">
        <v>0</v>
      </c>
      <c r="B7" s="75" t="s">
        <v>1</v>
      </c>
      <c r="C7" s="80" t="s">
        <v>24</v>
      </c>
      <c r="D7" s="79" t="s">
        <v>26</v>
      </c>
      <c r="E7" s="79"/>
      <c r="F7" s="79"/>
      <c r="G7" s="74" t="s">
        <v>34</v>
      </c>
      <c r="H7" s="75" t="s">
        <v>2</v>
      </c>
      <c r="I7" s="75"/>
      <c r="J7" s="74" t="s">
        <v>29</v>
      </c>
      <c r="K7" s="75" t="s">
        <v>2</v>
      </c>
      <c r="L7" s="75"/>
    </row>
    <row r="8" spans="1:12" ht="15" customHeight="1" x14ac:dyDescent="0.35">
      <c r="A8" s="75"/>
      <c r="B8" s="75"/>
      <c r="C8" s="81"/>
      <c r="D8" s="75" t="s">
        <v>23</v>
      </c>
      <c r="E8" s="75"/>
      <c r="F8" s="75"/>
      <c r="G8" s="74"/>
      <c r="H8" s="75"/>
      <c r="I8" s="75"/>
      <c r="J8" s="74"/>
      <c r="K8" s="75"/>
      <c r="L8" s="75"/>
    </row>
    <row r="9" spans="1:12" x14ac:dyDescent="0.35">
      <c r="A9" s="75"/>
      <c r="B9" s="75"/>
      <c r="C9" s="81"/>
      <c r="D9" s="77" t="s">
        <v>3</v>
      </c>
      <c r="E9" s="75" t="s">
        <v>2</v>
      </c>
      <c r="F9" s="75"/>
      <c r="G9" s="74"/>
      <c r="H9" s="75"/>
      <c r="I9" s="75"/>
      <c r="J9" s="74"/>
      <c r="K9" s="75"/>
      <c r="L9" s="75"/>
    </row>
    <row r="10" spans="1:12" ht="49.5" x14ac:dyDescent="0.35">
      <c r="A10" s="75"/>
      <c r="B10" s="75"/>
      <c r="C10" s="82"/>
      <c r="D10" s="78"/>
      <c r="E10" s="6" t="s">
        <v>15</v>
      </c>
      <c r="F10" s="6" t="s">
        <v>16</v>
      </c>
      <c r="G10" s="74"/>
      <c r="H10" s="6" t="s">
        <v>15</v>
      </c>
      <c r="I10" s="6" t="s">
        <v>16</v>
      </c>
      <c r="J10" s="74"/>
      <c r="K10" s="6" t="s">
        <v>15</v>
      </c>
      <c r="L10" s="6" t="s">
        <v>16</v>
      </c>
    </row>
    <row r="11" spans="1:12" x14ac:dyDescent="0.35">
      <c r="A11" s="7"/>
      <c r="B11" s="7"/>
      <c r="C11" s="7"/>
      <c r="D11" s="8">
        <v>1</v>
      </c>
      <c r="E11" s="9">
        <v>2</v>
      </c>
      <c r="F11" s="8">
        <v>3</v>
      </c>
      <c r="G11" s="8">
        <v>4</v>
      </c>
      <c r="H11" s="8">
        <v>5</v>
      </c>
      <c r="I11" s="9">
        <v>6</v>
      </c>
      <c r="J11" s="8" t="s">
        <v>30</v>
      </c>
      <c r="K11" s="10" t="s">
        <v>32</v>
      </c>
      <c r="L11" s="10" t="s">
        <v>31</v>
      </c>
    </row>
    <row r="12" spans="1:12" x14ac:dyDescent="0.35">
      <c r="A12" s="11" t="s">
        <v>5</v>
      </c>
      <c r="B12" s="12" t="s">
        <v>10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x14ac:dyDescent="0.35">
      <c r="A13" s="11">
        <v>1</v>
      </c>
      <c r="B13" s="12" t="s">
        <v>13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x14ac:dyDescent="0.35">
      <c r="A14" s="11">
        <v>2</v>
      </c>
      <c r="B14" s="12" t="s">
        <v>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x14ac:dyDescent="0.35">
      <c r="A15" s="11" t="s">
        <v>7</v>
      </c>
      <c r="B15" s="12" t="s">
        <v>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x14ac:dyDescent="0.35">
      <c r="A16" s="11">
        <v>1</v>
      </c>
      <c r="B16" s="12" t="s">
        <v>13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35">
      <c r="A17" s="11">
        <v>2</v>
      </c>
      <c r="B17" s="12" t="s">
        <v>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x14ac:dyDescent="0.3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x14ac:dyDescent="0.35">
      <c r="A19" s="11"/>
      <c r="B19" s="12" t="s">
        <v>14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x14ac:dyDescent="0.3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2" spans="1:12" x14ac:dyDescent="0.35">
      <c r="K22" s="4"/>
    </row>
    <row r="23" spans="1:12" x14ac:dyDescent="0.35">
      <c r="K23" s="4"/>
    </row>
  </sheetData>
  <mergeCells count="16">
    <mergeCell ref="A5:L5"/>
    <mergeCell ref="K2:L2"/>
    <mergeCell ref="J7:J10"/>
    <mergeCell ref="K7:L9"/>
    <mergeCell ref="A4:L4"/>
    <mergeCell ref="D8:F8"/>
    <mergeCell ref="D9:D10"/>
    <mergeCell ref="E9:F9"/>
    <mergeCell ref="A2:B2"/>
    <mergeCell ref="H2:I2"/>
    <mergeCell ref="A7:A10"/>
    <mergeCell ref="B7:B10"/>
    <mergeCell ref="D7:F7"/>
    <mergeCell ref="G7:G10"/>
    <mergeCell ref="H7:I9"/>
    <mergeCell ref="C7:C10"/>
  </mergeCells>
  <pageMargins left="0.45866141700000002" right="0.45866141700000002" top="0.74803149599999996" bottom="0.74803149606299202" header="0.31496062992126" footer="0.31496062992126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PL01</vt:lpstr>
      <vt:lpstr>PL02</vt:lpstr>
      <vt:lpstr>PL03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MayTinhDucDung</dc:creator>
  <cp:lastModifiedBy>AutoBVT</cp:lastModifiedBy>
  <cp:lastPrinted>2020-11-27T04:26:47Z</cp:lastPrinted>
  <dcterms:created xsi:type="dcterms:W3CDTF">2019-11-04T14:34:08Z</dcterms:created>
  <dcterms:modified xsi:type="dcterms:W3CDTF">2020-12-01T04:18:46Z</dcterms:modified>
</cp:coreProperties>
</file>