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HCS &amp; GD khác (2)" sheetId="3" r:id="rId1"/>
    <sheet name="Khối Tiểu học (2)" sheetId="2" r:id="rId2"/>
    <sheet name="Khối Mầm non (2)" sheetId="1" r:id="rId3"/>
  </sheets>
  <definedNames>
    <definedName name="_xlnm.Print_Titles" localSheetId="0">'THCS &amp; GD khác (2)'!$8:$9</definedName>
  </definedNames>
  <calcPr calcId="144525" fullCalcOnLoad="1"/>
</workbook>
</file>

<file path=xl/calcChain.xml><?xml version="1.0" encoding="utf-8"?>
<calcChain xmlns="http://schemas.openxmlformats.org/spreadsheetml/2006/main">
  <c r="N28" i="3" l="1"/>
  <c r="M28" i="3"/>
  <c r="L28" i="3"/>
  <c r="K28" i="3"/>
  <c r="J28" i="3"/>
  <c r="I28" i="3"/>
  <c r="H28" i="3"/>
  <c r="G28" i="3"/>
  <c r="F28" i="3"/>
  <c r="E28" i="3"/>
  <c r="D28" i="3"/>
  <c r="C28" i="3"/>
  <c r="N23" i="3"/>
  <c r="M23" i="3"/>
  <c r="L23" i="3"/>
  <c r="K23" i="3"/>
  <c r="J23" i="3"/>
  <c r="I23" i="3"/>
  <c r="H23" i="3"/>
  <c r="G23" i="3"/>
  <c r="F23" i="3"/>
  <c r="E23" i="3"/>
  <c r="D23" i="3"/>
  <c r="C23" i="3"/>
  <c r="N21" i="3"/>
  <c r="M21" i="3"/>
  <c r="L21" i="3"/>
  <c r="K21" i="3"/>
  <c r="J21" i="3"/>
  <c r="I21" i="3"/>
  <c r="H21" i="3"/>
  <c r="G21" i="3"/>
  <c r="F21" i="3"/>
  <c r="E21" i="3"/>
  <c r="D21" i="3"/>
  <c r="C21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N15" i="3"/>
  <c r="M15" i="3"/>
  <c r="L15" i="3"/>
  <c r="K15" i="3"/>
  <c r="J15" i="3"/>
  <c r="I15" i="3"/>
  <c r="H15" i="3"/>
  <c r="G15" i="3"/>
  <c r="F15" i="3"/>
  <c r="E15" i="3"/>
  <c r="D15" i="3"/>
  <c r="N14" i="3"/>
  <c r="M14" i="3"/>
  <c r="L14" i="3"/>
  <c r="K14" i="3"/>
  <c r="J14" i="3"/>
  <c r="I14" i="3"/>
  <c r="H14" i="3"/>
  <c r="G14" i="3"/>
  <c r="F14" i="3"/>
  <c r="E14" i="3"/>
  <c r="D14" i="3"/>
  <c r="N13" i="3"/>
  <c r="M13" i="3"/>
  <c r="M12" i="3" s="1"/>
  <c r="M10" i="3" s="1"/>
  <c r="M32" i="3" s="1"/>
  <c r="L13" i="3"/>
  <c r="K13" i="3"/>
  <c r="K12" i="3" s="1"/>
  <c r="K10" i="3" s="1"/>
  <c r="K32" i="3" s="1"/>
  <c r="J13" i="3"/>
  <c r="I13" i="3"/>
  <c r="I12" i="3" s="1"/>
  <c r="I10" i="3" s="1"/>
  <c r="I32" i="3" s="1"/>
  <c r="H13" i="3"/>
  <c r="G13" i="3"/>
  <c r="G12" i="3" s="1"/>
  <c r="G10" i="3" s="1"/>
  <c r="G32" i="3" s="1"/>
  <c r="F13" i="3"/>
  <c r="E13" i="3"/>
  <c r="E12" i="3" s="1"/>
  <c r="E10" i="3" s="1"/>
  <c r="E32" i="3" s="1"/>
  <c r="D13" i="3"/>
  <c r="N12" i="3"/>
  <c r="L12" i="3"/>
  <c r="J12" i="3"/>
  <c r="H12" i="3"/>
  <c r="F12" i="3"/>
  <c r="D12" i="3"/>
  <c r="C12" i="3"/>
  <c r="N10" i="3"/>
  <c r="N32" i="3" s="1"/>
  <c r="L10" i="3"/>
  <c r="L32" i="3" s="1"/>
  <c r="J10" i="3"/>
  <c r="J32" i="3" s="1"/>
  <c r="H10" i="3"/>
  <c r="H32" i="3" s="1"/>
  <c r="F10" i="3"/>
  <c r="F32" i="3" s="1"/>
  <c r="D10" i="3"/>
  <c r="D32" i="3" s="1"/>
  <c r="C10" i="3"/>
  <c r="C32" i="3" s="1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J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U23" i="2"/>
  <c r="T23" i="2"/>
  <c r="T21" i="2" s="1"/>
  <c r="S23" i="2"/>
  <c r="R23" i="2"/>
  <c r="R21" i="2" s="1"/>
  <c r="Q23" i="2"/>
  <c r="P23" i="2"/>
  <c r="P21" i="2" s="1"/>
  <c r="O23" i="2"/>
  <c r="N23" i="2"/>
  <c r="N21" i="2" s="1"/>
  <c r="M23" i="2"/>
  <c r="L23" i="2"/>
  <c r="L21" i="2" s="1"/>
  <c r="K23" i="2"/>
  <c r="J23" i="2"/>
  <c r="J21" i="2" s="1"/>
  <c r="I23" i="2"/>
  <c r="H23" i="2"/>
  <c r="H21" i="2" s="1"/>
  <c r="G23" i="2"/>
  <c r="F23" i="2"/>
  <c r="F21" i="2" s="1"/>
  <c r="E23" i="2"/>
  <c r="D23" i="2"/>
  <c r="D21" i="2" s="1"/>
  <c r="C23" i="2"/>
  <c r="U21" i="2"/>
  <c r="S21" i="2"/>
  <c r="Q21" i="2"/>
  <c r="O21" i="2"/>
  <c r="M21" i="2"/>
  <c r="K21" i="2"/>
  <c r="I21" i="2"/>
  <c r="G21" i="2"/>
  <c r="E21" i="2"/>
  <c r="C21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U12" i="2"/>
  <c r="U10" i="2" s="1"/>
  <c r="U32" i="2" s="1"/>
  <c r="T12" i="2"/>
  <c r="S12" i="2"/>
  <c r="S10" i="2" s="1"/>
  <c r="S32" i="2" s="1"/>
  <c r="R12" i="2"/>
  <c r="Q12" i="2"/>
  <c r="Q10" i="2" s="1"/>
  <c r="Q32" i="2" s="1"/>
  <c r="P12" i="2"/>
  <c r="O12" i="2"/>
  <c r="O10" i="2" s="1"/>
  <c r="O32" i="2" s="1"/>
  <c r="N12" i="2"/>
  <c r="M12" i="2"/>
  <c r="M10" i="2" s="1"/>
  <c r="M32" i="2" s="1"/>
  <c r="L12" i="2"/>
  <c r="K12" i="2"/>
  <c r="K10" i="2" s="1"/>
  <c r="K32" i="2" s="1"/>
  <c r="J12" i="2"/>
  <c r="I12" i="2"/>
  <c r="I10" i="2" s="1"/>
  <c r="I32" i="2" s="1"/>
  <c r="H12" i="2"/>
  <c r="G12" i="2"/>
  <c r="G10" i="2" s="1"/>
  <c r="G32" i="2" s="1"/>
  <c r="F12" i="2"/>
  <c r="E12" i="2"/>
  <c r="E10" i="2" s="1"/>
  <c r="E32" i="2" s="1"/>
  <c r="D12" i="2"/>
  <c r="C12" i="2"/>
  <c r="C10" i="2" s="1"/>
  <c r="C32" i="2" s="1"/>
  <c r="T10" i="2"/>
  <c r="T32" i="2" s="1"/>
  <c r="R10" i="2"/>
  <c r="R32" i="2" s="1"/>
  <c r="P10" i="2"/>
  <c r="P32" i="2" s="1"/>
  <c r="N10" i="2"/>
  <c r="N32" i="2" s="1"/>
  <c r="L10" i="2"/>
  <c r="L32" i="2" s="1"/>
  <c r="J10" i="2"/>
  <c r="J32" i="2" s="1"/>
  <c r="H10" i="2"/>
  <c r="H32" i="2" s="1"/>
  <c r="F10" i="2"/>
  <c r="F32" i="2" s="1"/>
  <c r="D10" i="2"/>
  <c r="D32" i="2" s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9" i="1"/>
  <c r="Q29" i="1"/>
  <c r="P29" i="1"/>
  <c r="O29" i="1"/>
  <c r="N29" i="1"/>
  <c r="M29" i="1"/>
  <c r="L29" i="1"/>
  <c r="K29" i="1"/>
  <c r="J29" i="1"/>
  <c r="H29" i="1"/>
  <c r="G29" i="1"/>
  <c r="F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H24" i="1"/>
  <c r="G24" i="1"/>
  <c r="F24" i="1"/>
  <c r="E24" i="1"/>
  <c r="D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G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L13" i="1"/>
  <c r="K13" i="1"/>
  <c r="J13" i="1"/>
  <c r="I13" i="1"/>
  <c r="H13" i="1"/>
  <c r="G13" i="1"/>
  <c r="F13" i="1"/>
  <c r="E13" i="1"/>
  <c r="D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T10" i="1"/>
  <c r="T32" i="1" s="1"/>
  <c r="S10" i="1"/>
  <c r="S32" i="1" s="1"/>
  <c r="R10" i="1"/>
  <c r="R32" i="1" s="1"/>
  <c r="Q10" i="1"/>
  <c r="Q32" i="1" s="1"/>
  <c r="P10" i="1"/>
  <c r="P32" i="1" s="1"/>
  <c r="O10" i="1"/>
  <c r="O32" i="1" s="1"/>
  <c r="N10" i="1"/>
  <c r="N32" i="1" s="1"/>
  <c r="M10" i="1"/>
  <c r="M32" i="1" s="1"/>
  <c r="L10" i="1"/>
  <c r="L32" i="1" s="1"/>
  <c r="K10" i="1"/>
  <c r="K32" i="1" s="1"/>
  <c r="J10" i="1"/>
  <c r="J32" i="1" s="1"/>
  <c r="I10" i="1"/>
  <c r="I32" i="1" s="1"/>
  <c r="H10" i="1"/>
  <c r="H32" i="1" s="1"/>
  <c r="G10" i="1"/>
  <c r="G32" i="1" s="1"/>
  <c r="F10" i="1"/>
  <c r="F32" i="1" s="1"/>
  <c r="E10" i="1"/>
  <c r="E32" i="1" s="1"/>
  <c r="D10" i="1"/>
  <c r="D32" i="1" s="1"/>
  <c r="C10" i="1"/>
  <c r="C32" i="1" s="1"/>
</calcChain>
</file>

<file path=xl/sharedStrings.xml><?xml version="1.0" encoding="utf-8"?>
<sst xmlns="http://schemas.openxmlformats.org/spreadsheetml/2006/main" count="260" uniqueCount="188">
  <si>
    <r>
      <rPr>
        <sz val="12.5"/>
        <rFont val="Times New Roman"/>
        <family val="1"/>
      </rPr>
      <t xml:space="preserve">   ỦY BAN NHÂN DÂN QUẬN 11</t>
    </r>
    <r>
      <rPr>
        <b/>
        <sz val="12.5"/>
        <rFont val="Times New Roman"/>
        <family val="1"/>
      </rPr>
      <t xml:space="preserve">                          </t>
    </r>
  </si>
  <si>
    <t>CỘNG HÒA XÃ HỘI CHỦ NGHĨA VIỆT NAM</t>
  </si>
  <si>
    <t xml:space="preserve">PHÒNG TÀI CHÍNH - KẾ HOẠCH                                      </t>
  </si>
  <si>
    <t>Độc lập - Tự do - Hạnh phúc</t>
  </si>
  <si>
    <t>TỒNG HỢP CHẤM ĐIỂM THI ĐUA NĂM HỌC 2017-2018</t>
  </si>
  <si>
    <t>(Khối Mầm non)</t>
  </si>
  <si>
    <t>( Đính kèm Tờ trình số         /TTr-TCKH ngày         tháng  06  năm 2018 của Phòng Tài chính Kế hoạch )</t>
  </si>
  <si>
    <t>STT</t>
  </si>
  <si>
    <t>Nội dung</t>
  </si>
  <si>
    <t>điểm chuẩn</t>
  </si>
  <si>
    <t xml:space="preserve">Khối Mầm non </t>
  </si>
  <si>
    <t>Phường 1</t>
  </si>
  <si>
    <t>Phường 2</t>
  </si>
  <si>
    <t>Phường 3</t>
  </si>
  <si>
    <t>Phường 4</t>
  </si>
  <si>
    <t>Phường 5</t>
  </si>
  <si>
    <t>Phường 6</t>
  </si>
  <si>
    <t>Phường 7</t>
  </si>
  <si>
    <t>Phường 8</t>
  </si>
  <si>
    <t>Phường 9</t>
  </si>
  <si>
    <t>Phường 10</t>
  </si>
  <si>
    <t>Phường 11</t>
  </si>
  <si>
    <t>Phường 12</t>
  </si>
  <si>
    <t>Phường 13</t>
  </si>
  <si>
    <t>Phường 14</t>
  </si>
  <si>
    <t>Phường 15</t>
  </si>
  <si>
    <t>Phường 16</t>
  </si>
  <si>
    <t>Quận</t>
  </si>
  <si>
    <t>I</t>
  </si>
  <si>
    <t xml:space="preserve">CÔNG TÁC QUẢN LÝ TÀI CHÍNH </t>
  </si>
  <si>
    <t>Xây dựng dự toán ngân sách.</t>
  </si>
  <si>
    <t>Thực hiện chính sách, chế độ tài chính</t>
  </si>
  <si>
    <t>- Xây dựng và thực hiện Quy chế chi tiêu nội bộ đảm bảo theo quy định</t>
  </si>
  <si>
    <t xml:space="preserve">- Thực hiện theo dõi , cập nhật hệ thống sổ sách, chứng từ kế toán. </t>
  </si>
  <si>
    <t>- Thực hiện các chính sách, chế độ tài chính hiện hành</t>
  </si>
  <si>
    <t>- Công khai dự toán và quyết toán ngân sách</t>
  </si>
  <si>
    <t xml:space="preserve">Tình hình quản lý, sử dụng tài sản công </t>
  </si>
  <si>
    <t>- Thực hiện các quy định về sửa chữa, mua sắm và thanh lý tài sản</t>
  </si>
  <si>
    <t>- Cập nhật sổ sách, quản lý và sử dụng tài sản công.</t>
  </si>
  <si>
    <t xml:space="preserve">Thực hiện kiến nghị Kiểm toán, Thanh tra và Kiểm tra  </t>
  </si>
  <si>
    <t>II</t>
  </si>
  <si>
    <t xml:space="preserve"> CHẾ ĐỘ THÔNG TIN BÁO CÁO </t>
  </si>
  <si>
    <t>Thời gian nộp Quy chế chi tiêu nội bộ</t>
  </si>
  <si>
    <t xml:space="preserve">Báo cáo tài chính </t>
  </si>
  <si>
    <t>a</t>
  </si>
  <si>
    <t>Báo cáo tài chính hàng quý</t>
  </si>
  <si>
    <t>b</t>
  </si>
  <si>
    <t xml:space="preserve">Báo cáo tài chính năm </t>
  </si>
  <si>
    <t>Báo cáo Lao động tiền lương hàng quý, năm</t>
  </si>
  <si>
    <t>Báo cáo thực hiện Nghị định 43 ( sau này là NĐ 16 )- 6 tháng, năm )</t>
  </si>
  <si>
    <t>Báo cáo tình hình quản lý, sử dụng tài sản công</t>
  </si>
  <si>
    <t>Chế độ báo cáo hàng năm</t>
  </si>
  <si>
    <t>Công tác nhập liệu vào phần mềm QLTS</t>
  </si>
  <si>
    <t>Báo cáo đột xuất khác theo yêu cầu</t>
  </si>
  <si>
    <t>Tổng điểm ( I + II )</t>
  </si>
  <si>
    <t xml:space="preserve">*Thuyết minh: </t>
  </si>
  <si>
    <t>I. Về công tác Quản lý tài chính</t>
  </si>
  <si>
    <t>- Trường Mầm non Phường 1: Trừ 1đ (Đơn vị còn bôi xóa trên sổ quỹ tiền mặt của thủ quỹ (-0,5đ); chưa xây dựng trong quy chế CTNB về cách chia, hệ số chia cho các bộ phận từ nguồn thu (-0,5đ))</t>
  </si>
  <si>
    <t>- Trường Mầm non Phường 2: Trừ 1,5đ (Đơn vị chưa đánh số trang trên sổ quỹ tiền mặt của thủ quỹ (-0,5đ); chưa trích đủ nguồn CCTL từ nguồn học phí (-1đ))</t>
  </si>
  <si>
    <t>- Trường Mầm non Phường 3: Trừ 3đ (Đơn vị còn bôi xóa trên sổ quỹ tiền mặt của thủ quỹ (-0,5đ); chi khen thường trực tiếp từ nguồn thu (-0,5đ); sử dụng biên lai ngoài để thu BHYT học sinh
(-1đ); trích lập quỹ và tăng thu nhập chưa đúng tỷ lệ xây dựng trong quy chế, chưa điều chỉnh QC (-1đ))</t>
  </si>
  <si>
    <t>- Trường Mầm non Phường 4: Trừ 4,5đ (Đơn vị chi công tác phí, khen thưởng, phúc lợi chưa đúng với QCCTNB đã xây dựng (-1đ); một số nội dung chi thiếu chứng từ (-1đ);  số hiệu và ngày chứng từ thực tế không khớp với số hiệu và ngày chứng từ ghi trên sổ (-0,5đ), không đủ chữ ký trên chứng từ chi (-0,5đ); hạch toán không đúng nguồn (-0,5đ); chi lương từ nguồn thu học phí bằng tiền mặt (-1đ))</t>
  </si>
  <si>
    <t>- Trường Mầm non Phường 5: Trừ 1đ (Đơn vị chưa có đầy đủ chữ ký người nộp tiền trên biên lai thu tiền (-0,5đ); hạch toán nguồn thu liên doanh liên kết chưa đúng (-0,5đ))</t>
  </si>
  <si>
    <t>- Trường Mầm non Phường 6: Trừ 7,5đ (Đơn vị quyết toán biên lai trễ quý 3,4, năm 2017 (-7,5đ))</t>
  </si>
  <si>
    <t>- Trường Mầm non Phường 7: Trừ 1đ (Đơn vị chưa điều chỉnh QCCTNB về nội dung chi tăng thu nhập và trích lập quỹ phù hợp với thực tế (-0,5đ); chi quỹ Ban ĐDCMHS chưa đúng quy định (-0,5đ))</t>
  </si>
  <si>
    <t>- Trường Mầm non Phường 9: Trừ 1đ (Đơn vị ghi chép trên sổ quỹ tiền mặt của thủ quỹ chưa đúng (-0,5đ); hợp đồng liên doanh liên kết chưa đầy đủ nội dung (-0,5đ))</t>
  </si>
  <si>
    <t>- Trường Mầm non Phường 11: Trừ 5đ (Đơn vị quyết toán biên lai trễ quý 4, năm 2017 (-5đ))</t>
  </si>
  <si>
    <t>- Trường Mầm non Phường 13: Trừ 1,5đ (Đơn vị chưa đóng dấu mộc đầy đủ trên biên lai thu tiền (-5đ); chi phúc lợi trực tiếp từ nguồn thu (-0,5đ); chưa có phụ lục điều chỉnh QCCTNB theo số thực tế phát sinh (-0,5đ))</t>
  </si>
  <si>
    <t>- Trường Mầm non Phường 14: Trừ 4đ (Đơn vị chưa đầy đủ nội dung trong hợp đồng liên doanh liên kết (-0,5đ); xây dựng kế hoạch, chương trình thu ban ĐDCMHS và thu tài trợ chưa đúng quy định (-1đ); sổ quỹ tiền mặt ban ĐDCMHS không có chữ ký của trưởng ban ĐDCMHS, chưa gửi ngân hàng đối với quỹ ban ĐDCMHS (-1đ); thu tài trợ những nội dung không có trong kế hoạch (-1đ); chưa có phụ lục điều chỉnh quy chế CTNB (-0,5đ))</t>
  </si>
  <si>
    <t>- Trường Mầm non Phường 16: Trừ 9đ (Đơn vị quyết toán biên lai trễ quý 1,4, năm 2017 (-7,5đ); sử dụng biên lai ngoài để thu năng khiếu của các trung tâm liên doanh liên kết (-1đ); sổ quỹ tiền mặt của thủ quỹ không đánh số thứ tự theo quy định (-0,5đ))</t>
  </si>
  <si>
    <t xml:space="preserve">- Trường Mầm non Quận: Trừ 2đ (Đơn vị hạch toán nguồn thu dịch vụ chưa đúng (-0,5đ); sổ quỹ tiền mặt của thủ quỹ còn bôi xóa chưa đúng quy định (-0,5đ); chi lương hợp đồng bằng tiền mặt (-1đ)) </t>
  </si>
  <si>
    <t>II. Về chế độ thông tin báo cáo</t>
  </si>
  <si>
    <t>- Trường Mầm non Phường 1: Trừ 10đ (Đơn vị chưa nộp báo cáo tài chính quý 3/2017 (-5đ), nộp trễ báo cáo tình hình quản lý, sử dụng tài sản năm (-5đ))</t>
  </si>
  <si>
    <t>- Trường Mầm non Phường 2: Trừ 10đ (Đơn vị chưa nộp báo cáo tài chính quý 3/2017 (-5đ), nộp trễ báo cáo tình hình quản lý, sử dụng tài sản năm (-5đ))</t>
  </si>
  <si>
    <t>- Trường Mầm non Phường 3: Trừ 20đ (Đơn vị chưa nộp báo cáo tài chính quý 3/2017 (-5đ); chưa nộp báo cáo tình hình quản lý, sử dụng tài sản năm (-15đ))</t>
  </si>
  <si>
    <t>- Trường Mầm non Phường 4: Trừ 26đ (Đơn vị chưa nộp báo cáo tài chính quý 3/2017 (-5đ), chưa nộp báo cáo lao động tiền lương quý 4/2017 và quý 1/2018 (-6đ) và  chưa nộp báo cáo tình hình quản lý, sử dụng tài sản năm (-15đ))</t>
  </si>
  <si>
    <t>- Trường Mầm non Phường 5: Trừ 15đ (Đơn vị chưa nộp báo cáo tình hình quản lý, sử dụng tài sản năm (-15đ))</t>
  </si>
  <si>
    <t>- Trường Mầm non Phường 6: Trừ 10đ (Đơn vị chưa nộp báo cáo tài chính quý 3/2017 (-5đ), nộp trễ báo cáo tình hình quản lý, sử dụng tài sản năm (-5đ))</t>
  </si>
  <si>
    <t>- Trường Mầm non Phường 7: Trừ 15đ (Đơn vị chưa nộp báo cáo tình hình quản lý, sử dụng tài sản năm (-15đ))</t>
  </si>
  <si>
    <t>- Trường Mầm non Phường 8: Trừ 15đ (Đơn vị chưa nộp báo cáo tình hình quản lý, sử dụng tài sản năm (-15đ))</t>
  </si>
  <si>
    <t>- Trường Mầm non Phường 9: Trừ 15đ (Đơn vị chưa nộp báo cáo tình hình quản lý, sử dụng tài sản năm (-15đ))</t>
  </si>
  <si>
    <t>- Trường Mầm non Phường 10: Trừ 15đ (Đơn vị chưa nộp báo cáo tình hình quản lý, sử dụng tài sản năm (-15đ))</t>
  </si>
  <si>
    <t>- Trường Mầm non Phường 11: Trừ 23đ (Đơn vị chưa nộp báo cáo tài chính quý 3/2017 (-5đ), chưa nộp báo cáo lao động tiền lương quý 4/2017 (-3đ), chưa nộp báo cáo tình hình quản lý, sử dụng tài sản năm (-15đ)</t>
  </si>
  <si>
    <t>- Trường Mầm non Phường 12: Trừ 15đ (Đơn vị chưa nộp báo cáo tình hình quản lý, sử dụng tài sản năm (-15đ)</t>
  </si>
  <si>
    <t>- Trường Mầm non Phường 13: Trừ 20đ (Đơn vị chưa nộp báo cáo tài chính quý 3/2017 (-5đ), chưa nộp báo cáo tình hình quản lý, sử dụng tài sản năm (-15đ))</t>
  </si>
  <si>
    <t>- Trường Mầm non Phường 14: Trừ 20đ (Đơn vị chưa nộp báo cáo tài chính quý 3/2017 (-5đ), chưa nộp báo cáo tình hình quản lý, sử dụng tài sản năm (-15đ))</t>
  </si>
  <si>
    <t>- Trường Mầm non Phường 15: Trừ 20đ (Đơn vị chưa nộp báo cáo tài chính quý 3/2017 (-5đ), chưa nộp báo cáo tình hình quản lý, sử dụng tài sản năm (-15đ))</t>
  </si>
  <si>
    <t>- Trường Mầm non Phường 16: Trừ 10đ (Đơn vị chưa nộp báo cáo tài chính quý 3/2017 (-5đ), nộp trễ báo cáo tình hình quản lý, sử dụng tài sản năm (-5đ))</t>
  </si>
  <si>
    <t>- Trường Mầm non Quận: Trừ 5đ (Đơn vị nộp trễ báo cáo tình hình quản lý, sử dụng tài sản năm (-5đ))</t>
  </si>
  <si>
    <r>
      <rPr>
        <sz val="12.5"/>
        <rFont val="Times New Roman"/>
        <family val="1"/>
      </rPr>
      <t xml:space="preserve">   ỦY BAN NHÂN DÂN QUẬN 11</t>
    </r>
    <r>
      <rPr>
        <b/>
        <sz val="12.5"/>
        <rFont val="Times New Roman"/>
        <family val="1"/>
      </rPr>
      <t xml:space="preserve">                            </t>
    </r>
  </si>
  <si>
    <t xml:space="preserve">PHÒNG TÀI CHÍNH - KẾ HOẠCH                                       </t>
  </si>
  <si>
    <t xml:space="preserve"> Độc lập - Tự do - Hạnh phúc</t>
  </si>
  <si>
    <t>(Khối Tiểu học)</t>
  </si>
  <si>
    <t>( Đính kèm Tờ trình số       /TTr-TCKH ngày       tháng  06   năm 2018 của Phòng Tài chính Kế hoạch )</t>
  </si>
  <si>
    <t>Điểm chuẩn</t>
  </si>
  <si>
    <t>Khối Tiểu học</t>
  </si>
  <si>
    <t>Hưng Việt</t>
  </si>
  <si>
    <t>Nguyễn Thi</t>
  </si>
  <si>
    <t>Phùng Hưng</t>
  </si>
  <si>
    <t>P Văn hai</t>
  </si>
  <si>
    <t>Hòa Bình</t>
  </si>
  <si>
    <t>Trần Văn Ơn</t>
  </si>
  <si>
    <t>Âu Cơ</t>
  </si>
  <si>
    <t>Đề Thám</t>
  </si>
  <si>
    <t>LL Quân</t>
  </si>
  <si>
    <t>HH Nguyên</t>
  </si>
  <si>
    <t>N Bá Ngọc</t>
  </si>
  <si>
    <t>Thái Phiên</t>
  </si>
  <si>
    <t>Quyết Thắng</t>
  </si>
  <si>
    <t>Phú Thọ</t>
  </si>
  <si>
    <t>Đại Thành</t>
  </si>
  <si>
    <t>Trưng Trắc</t>
  </si>
  <si>
    <t>L Đ Chinh</t>
  </si>
  <si>
    <t>NT Nhỏ</t>
  </si>
  <si>
    <t>* Thuyết minh</t>
  </si>
  <si>
    <t>- Trường Tiểu học Hưng Việt: Trừ 3đ (Đơn vị theo dõi chứng từ chưa đúng quy định (-0,5đ); theo dõi chung 2 nguồn trên cùng một sổ (-0,5đ); sổ quỹ chi tiết các khoản thu có nhiều bút toán âm (-0,5đ); 
chưa điều chỉnh quy chế CTBN theo thực tế phát sinh (-0,5đ); quỹ ban ĐDCMHS theo dõi chung với nguồn tài trợ (-0,5đ); quỹ ban ĐDCMHS chưa lập đầy đủ chứng từ ghi sổ (0,5đ))</t>
  </si>
  <si>
    <t>- Trường Tiểu học Nguyễn Thi: Trừ 1đ (Đơn vị ghi sổ quỹ tiền mặt của thủ quỹ chưa đúng (-0,5đ); chưa xây dựng cách chia từ các nguồn thu cho đội ngũ CB CNV (-0,5đ))</t>
  </si>
  <si>
    <t>- Trường Tiểu học Âu Cơ: Trừ 20,5đ (Đơn vị quyết toán biên lai trễ quý 3,4, năm 2017 (-7,5đ); chưa thường xuyên đối chiếu giữa thủ quỹ và kế toán (-2đ); ghi sổ quỹ tiền mặt chưa đúng quy định (-1đ); chi trên 200.000 đồng chưa có hóa đơn (-1đ); chưa kiểm tra tính chính xác đầy đủ các chứng từ thanh toán và chứng từ ghi sổ (-1đ); hạch toán nguồn thu chưa đúng (-1đ); chưa thực hiện công khai dự toán, quyết toán theo quy định (-1đ); thực hiện chưa đúng các nội dung chi trên 5 triệu đồng bằng tiền mặt theo TT164/2011/TT-BTC (-1đ); chi kinh phí GDPL không đúng đối tượng quy định (-1đ); lập chứng từ không đúng thực tế (-1đ); hạch toán và theo dõi các nguồn thu chưa đầy đủ (-1đ); tồn quỹ tiền mặt nhiều và không đúng quy định (-1đ); chưa có phụ lục điều chỉnh quy chế CTNB và công khai phụ lục điều chỉnh (-0,5đ); theo dõi chung quỹ ban ĐDCMHS và nguồn thu tài trợ không đúng quy định (-0,5đ))</t>
  </si>
  <si>
    <t>- Trường Tiểu học Đề Thám: Trừ 7đ (Đơn vị quyết toán biên lai trễ quý 1,3/2017 (-5đ); còn bôi xóa trên sổ quỹ của thủ quỹ (-0,5đ); còn chi tiền mặt trên 5 triệu đồng (-0,5đ);
 chi lương bằng tiền mặt (-0,5đ), chi mua máy làm mát không khí sai nguồn (-0,5đ))</t>
  </si>
  <si>
    <t>- Trường Tiểu học Hàn Hải Nguyên: Trừ 7,5đ (Đơn vị quyết toán biên lai trễ quý 4, năm 2017 (-5đ); sổ quỹ tiền mặt thủ quỹ chưa đánh số trang, chưa ghi ngày tháng chứng từ , gạch xóa nhiều (-0,5đ); hạch toán
 nguồn thu liên doanh, liên kết chưa đúng (-0,5đ); chi quỹ ban ĐDCMHS chưa đúng quy định (-1đ); chưa điều chỉnh quy chế CTNB theo thực tế phát sinh (-0,5đ))</t>
  </si>
  <si>
    <t>- Trường Tiểu học Lạc Long Quân: Trừ 12đ (Đơn vị quyết toán biên lai trễ quý 1,3,4, năm 2017 (-10đ); chưa đầy đủ các nội dung trên chứng từ thanh toán (-1đ); hạch toán Imas chưa đúng (-0,5đ); chưa điều chỉnh quy chế CTNB theo thực tế phát sinh (-0,5đ))</t>
  </si>
  <si>
    <t>- Trường Tiểu học Lê Đình Chinh: Trừ 4,5đ (Đơn vị quyết toán biên lai trễ quý 1/2017 (-2,5đ); quyết toán biên lai chưa đúng (-1đ); chưa xây dựng đầy đủ nội dung trong quy chế CTNB (-0,5đ); hạch toán chưa đầy đủ các nội dung chi (-0,5đ))</t>
  </si>
  <si>
    <t>- Trường Tiểu học Phạm Văn Hai: Trừ 7,5đ (Đơn vị quyết toán biên lai trễ quý 4, năm 2017 (-5đ); ghi chép sổ quỹ tiền mặt của thủ quỹ không đúng quy định (-0,5đ); sổ chi tiết các nguồn thu bị âm (-0,5đ); chưa sử dụng biên lai tài chính để thu BHYT học sinh (-1đ); chưa có phụ lục điều chỉnh quy chế CTNB theo thực tế phát sinh (-0,5đ))</t>
  </si>
  <si>
    <t>- Trường Tiểu học Phùng Hưng: Trừ 2,5đ (Đơn vị quyết toán biên lai trễ quý I/2017 (-2,5đ))</t>
  </si>
  <si>
    <t>- Trường Tiểu học Thái Phiên: Trừ 1đ (Đơn vị chưa ghi số tiền tồn mỗi bút toán và còn bôi xóa trên sổ quỹ tiền mặt của thủ quỹ (-0,5đ); chưa tách riêng sổ quỹ ban ĐDCMHS của Thông tư 55 và NQ 29 (-0,5đ))</t>
  </si>
  <si>
    <t xml:space="preserve">- Trường Tiểu học Phú Thọ: Trừ 2đ (Đơn vị chưa đánh số thứ tự trên sổ quỹ tiền mặt (-0,5đ); chưa ký tên thông báo QCCTNB (-0,5đ); chưa điều chỉnh CCTL và trích lập quỹ thực tế so với QCCTNB (-0,5đ); chưa tách riêng sổ quỹ ban ĐDCMHS của Thông tư 55 và NQ 29 (-0,5đ)) </t>
  </si>
  <si>
    <t>- Trường Tiểu học Trưng Trắc: Trừ 2đ (Đơn vị chi không đúng nội dung từ nguồn thu (-1đ); ghi chép sổ quỹ tiền mặt chưa đúng quy định (-0,5); theo dõi chung 2 nguồn thu trên cùng 1 sổ (-0,5đ))</t>
  </si>
  <si>
    <t>- Trường Tiểu học Nguyễn Bá Ngọc: Trừ  2đ (Đơn vị theo dõi 2 nguồn thu trên cùng 1 sổ (phí phục vụ QLBT và 2 buổi (-0,5đ); chi không đúng nội dung các nguồn quỹ (-0,5đ); quỹ ban ĐDCMHS không thực hiện gửi ngân hàng (-0,5đ); chưa điều chỉnh quy chế CTNB thu thực tế phát sinh (-0,5đ))</t>
  </si>
  <si>
    <t>- Trường Tiểu học Quyết Thắng: Trừ  6đ (Đơn vị chưa thực hiện đầy đủ thủ tục bàn giao giữa 2 kế toán (-1đ); chưa sắp xếp, quản lý chứng từ chi tiền gửi theo thứ tự ngày tháng (-1đ); thiếu chứng từ ghi sổ đối với các chứng từ chi lương từ nguồn thu (-1đ); hạch toán nguồn thu chưa đúng (-1đ); sử dụng biên lai thu chưa đúng (-1đ); chưa cập nhật đầy đủ trên sổ quỹ ban ĐDCMHS (-0,5đ); chưa có phụ lục điều chỉnh quy chế CTNB (-0,5đ))</t>
  </si>
  <si>
    <t>- Trường Tiểu học Hòa Bình: Trừ  3đ (Đơn vị chi lương hợp đồng bằng tiền mặt không đúng quy định (-1đ); sổ chi tiết các nguồn thu có nhiều bút toán âm (-0,5đ); lưu trữ chứng từ chưa theo quy định (-1đ); quy chế CTNB chưa xây dựng nội dung chi cho GV bộ môn (-0,5đ))</t>
  </si>
  <si>
    <t>- Trường Tiểu học Nguyễn Thị Nhỏ: Trừ 2đ (Đơn vị chi nội dung phúc lợi trực tiếp từ nguồn thu (-0,5đ); sổ chi tiết các nguồn thu bị âm (-0,5đ); sổ quỹ tiền mặt của thủ quỹ còn gạch xóa nhiều (-0,5đ); quyết toán biên lai chưa đúng theo năm tài chính (-0,5đ))</t>
  </si>
  <si>
    <t>- Trường Tiểu học Trần Văn Ơn: Trừ 0,5đ (Đơn vị ghi chép sổ quỹ tiền mặt của thủ quỹ chưa đúng quy định (-0,5đ))</t>
  </si>
  <si>
    <t>- Trường Tiểu học Hưng Việt: Trừ 20đ (Đơn vị chưa nộp báo cáo tài chính quý 3/2017 (-5đ), chưa nộp báo cáo tình hình quản lý, sử dụng tài sản năm (-15đ))</t>
  </si>
  <si>
    <t>- Trường Tiểu học Nguyễn Thi: Trừ 5đ (Đơn vị chưa nộp báo cáo tài chính quý 3/2017 (-5đ))</t>
  </si>
  <si>
    <t>- Trường Tiểu học Phùng Hưng: Trừ 5đ (Đơn vị chưa nộp báo cáo tài chính quý 3/2017 (-5đ))</t>
  </si>
  <si>
    <t>- Trường Tiểu học Phạm Văn Hai: Trừ 5đ (Đơn vị chưa nộp báo cáo tài chính quý 3/2017 (-5đ))</t>
  </si>
  <si>
    <t>- Trường Tiểu học Hòa Bình: Trừ 5đ (Đơn vị chưa nộp báo cáo tài chính quý 3/2017 (-5đ))</t>
  </si>
  <si>
    <t>- Trường Tiểu học Trần Văn Ơn: Trừ 20đ (Đơn vị chưa nộp báo cáo tài chính quý 3/2017 (-5đ), chưa nộp báo cáo tình hình quản lý, sử dụng tài sản năm (-15đ))</t>
  </si>
  <si>
    <t>- Trường Tiểu học Âu Cơ: Trừ 26đ (Đơn vị chưa nộp báo cáo lao động tiền lương quý 4/2017 và quý 1/2018 (-6đ), chưa nộp báo cáo tài chính quý 3/2017 (-5đ), chưa nộp báo cáo tình hình quản lý, sử dụng tài sản năm (-15đ))</t>
  </si>
  <si>
    <t>- Trường Tiểu học Đề Thám: Trừ 10đ (Đơn vị chưa nộp báo cáo tài chính quý 3/2017 (-5đ), nộp trễ báo cáo tình hình quản lý, sử dụng tài sản năm (-5đ))</t>
  </si>
  <si>
    <t>- Trường Tiểu học Lạc Long Quân: Trừ 20đ (Đơn vị chưa nộp báo cáo tài chính quý 3/2017 (-5đ), chưa nộp báo cáo tình hình quản lý, sử dụng tài sản năm (-15đ))</t>
  </si>
  <si>
    <t>- Trường Tiểu học Hàn Hải Nguyên: Trừ 20đ (Đơn vị chưa nộp báo cáo tài chính quý 3/2017 (-5đ), chưa nộp báo cáo tình hình quản lý, sử dụng tài sản năm (-15đ))</t>
  </si>
  <si>
    <t>- Trường Tiểu học Nguyễn Bá Ngọc: Trừ 20đ (Đơn vị chưa nộp báo cáo tài chính quý 3/2017 (-5đ), chưa nộp báo cáo tình hình quản lý, sử dụng tài sản năm (-15đ))</t>
  </si>
  <si>
    <t>- Trường Tiểu họcThái Phiên: Trừ 8đ (Đơn vị chưa nộp báo cáo lao động tiền lương quý I/2018 (-3đ), chưa nộp báo cáo tài chính quý 3/2017 (-5đ)))</t>
  </si>
  <si>
    <t>- Trường Tiểu học Quyết Thắng: Trừ 8đ (Đơn vị chưa nộp báo cáo lao động tiền lương quý I/2018 (-3đ, chưa nộp báo cáo tài chính quý 3/2017 (-5đ))</t>
  </si>
  <si>
    <t>- Trường Tiểu học Phú Thọ: Trừ 13đ (Đơn vị chưa nộp báo cáo lao động tiền lương quý I/2018 (-3đ), chưa nộp báo cáo tài chính quý 3/2017 (-5đ), nộp trễ báo cáo tình hình quản lý, sử dụng tài sản năm (-5đ))</t>
  </si>
  <si>
    <t>- Trường Tiểu học Trưng Trắc: Trừ 5đ (Đơn vị chưa nộp báo cáo tài chính quý 3/2017 (-5đ))</t>
  </si>
  <si>
    <t>- Trường Tiểu học Lê Đình Chinh: Trừ 5đ (Đơn vị chưa nộp báo cáo tài chính quý 3/2017 (-5đ))</t>
  </si>
  <si>
    <t>- Trường Tiểu học Nguyễn Thị Nhỏ: Trừ 5đ (Đơn vị chưa nộp báo cáo tài chính quý 3/2017 (-5đ))</t>
  </si>
  <si>
    <t>TỔNG HỢP CHẤM ĐIỂM THI ĐUA NĂM HỌC 2017-2018</t>
  </si>
  <si>
    <t>(Khối Trung học cơ sở và Giáo dục khác)</t>
  </si>
  <si>
    <t>( Đính kèm Tờ trình số         /TTr-TCKH ngày      tháng 06 năm 2018 của Phòng Tài chính Kế hoạch )</t>
  </si>
  <si>
    <t>Khối THCS &amp; Giáo dục khác</t>
  </si>
  <si>
    <t>Chu Văn An</t>
  </si>
  <si>
    <t>Lữ Gia</t>
  </si>
  <si>
    <t>Hậu Giang</t>
  </si>
  <si>
    <t>Ng Văn Phú</t>
  </si>
  <si>
    <t>LQ Đôn</t>
  </si>
  <si>
    <t>Ng Huệ</t>
  </si>
  <si>
    <t>Ng M Hoàng</t>
  </si>
  <si>
    <t>Lê Anh Xuân</t>
  </si>
  <si>
    <t>15 Th 5</t>
  </si>
  <si>
    <t>Bồi dưỡng GD</t>
  </si>
  <si>
    <t>- Thực hiện các chính sách, chế độ tài chính hiện hành.</t>
  </si>
  <si>
    <t>Báo cáo thực hiện Nghị định 43 (sau này là NĐ 16 )- 6 tháng, năm )</t>
  </si>
  <si>
    <t>* Thuyết minh:</t>
  </si>
  <si>
    <t>I. Về công tác Quản lý tài chính:</t>
  </si>
  <si>
    <t>- Trường THCS Chu Văn An: Trừ 3,5đ (Đơn vị chưa điều chỉnh quy chế CTNB theo thực tế phát sinh (-0,5đ); sổ quỹ tiền mặt của thủ quỹ chưa đúng mẫu quy định (-1đ); ghi biên lai chưa đúng và thiếu chữ ký PHHS (-1đ); chi các nội dung quỹ Ban ĐD CMHS chưa đúng quy định (-1đ)).</t>
  </si>
  <si>
    <t>- Trường THCS Lữ Gia: Trừ 10đ (Đơn vị quyết toán biên lai trễ quý 4, năm 2017 (-5đ); chứng từ thanh toán không đầy đủ nội dung (-0,5đ); sử dụng biên lai thu tạm không đúng quy định (-2đ); trích CCTL năm 2018 chưa đủ quy định (-1đ); một số mức chi xây dựng trong quy chế CTNB chưa đúng thực tế (-0,5đ); chưa xây dựng đầy đủ các nội dung thu chi trong quy chế CTNB (-0,5đ); xây dựng kế hoạch và theo dõi thu chi quỹ Ban D9DCMHS và nguồn tài trợ chung (-0,5đ)).</t>
  </si>
  <si>
    <t>- Trường THCS Nguyễn Văn Phú: Trừ 14đ (Đơn vị bị thanh tra theo đơn khiếu nại (-10đ); quyết toán biên lai trễ quý 1/2017 (-2,5đ); chưa xây dựng chương trình hoạt động của nguồn tài trợ (-1đ); chứng từ chi chưa đầy đủ nội dung theo quy định (-0,5đ)).</t>
  </si>
  <si>
    <t>- Trường THCS Hậu Giang: Trừ 4,5đ (Đơn vị quyết toán biên lai trễ quý 1/2017 (-2,5đ); chưa điều chỉnh phần xác định kết quả hoạt động tài chính cuối năm trong quy chế CTNB (-0,5đ); chưa thành lập hội đồng tiếp nhận tài sản tài trợ và mở sổ theo dõi nguồn tài trợ theo quy định (-1đ); chưa hạch toán tiền thanh lý vào quỹ phát triển HĐSN theo quy định (-0,5đ)).</t>
  </si>
  <si>
    <t>- Trường THCS Ng Minh Hoàng: Trừ 4,5đ (Đơn vị quyết toán biên lai trễ quý 1/2017 (-2,5đ); chưa đầy đủ các nội dung trong hợp đồng liên doanh, liên kết (-0,5đ); sử dụng biên lai thu tạm đến tháng 10/2017 (-1đ); chưa đầy đủ chữ ký người nộp tiền trên biên lai (-0,5đ)).</t>
  </si>
  <si>
    <t>- Trường THCS Lê Anh Xuân: Trừ 4đ (Đơn vị quyết toán biên lai trễ quý 3/2017 (-2,5đ); chưa đầy đủ nội dung trên chứng từ thanh toán (-0,5đ); chưa điều chỉnh quy chế CTNB theo thực tế phát sinh (-0,5đ); chưa đóng mộc trong sổ quỹ ban ĐDCMHS theo quy định (-0,5đ)).</t>
  </si>
  <si>
    <t>- Trường THCS Lê Quý Đôn: Trừ  3đ (Đơn vị chi không đúng nội dung các nguồn (-0,5đ); số dư cuối kỳ sổ quỹ tiền mặt bị âm một số tháng (-1đ); chưa điều chỉnh quy chế CTNB theo thực tế phát sinh (-0,5đ); trích CCTL năm 2018 chưa đủ theo quy định (-1đ)).</t>
  </si>
  <si>
    <t>- Trường THCS Phú Thọ: Trừ  10,5đ (Đơn vị bị thanh tra theo đơn khiếu nại (-10đ); chưa xây dựng kế hoạch và theo dõi thu chi quỹ Ban ĐDCMHS và tài trợ mạnh thường quân (-0,5đ)).</t>
  </si>
  <si>
    <t>- Trường CB 15/5: Trừ 3đ (Đơn vị quyết toán biên lai trễ quý 1/2017 (-2,5đ); sổ quỹ thủ quỹ còn bôi xóa chưa đúng quy định (-0,5đ)).</t>
  </si>
  <si>
    <t>- Trường Bồi dưỡng giáo dục: Trừ 0,5đ (Đơn vị hạch toán tài khoản tiền gửi chưa đúng (-0,5đ)).</t>
  </si>
  <si>
    <t>II. Về chế độ thông tin báo cáo:</t>
  </si>
  <si>
    <t>- Trường THCS Chu Văn An: Trừ 5đ (Đơn vị chưa nộp báo cáo tài chính quý 3/2017(-5đ))</t>
  </si>
  <si>
    <t>- Trường THCS Lữ Gia: Trừ 20đ (Đơn vị chưa nộp báo cáo tài chính quý 3/2017(-5đ), chưa nộp báo cáo tình hình quản lý, sử dụng tài sản năm (-15đ))</t>
  </si>
  <si>
    <t>- Trường THCS Hậu Giang: Trừ 23đ (Đơn vị chưa nộp báo cáo tài chính quý 3/2017(-5đ), chưa nộp báo cáo lao động tiền lương quý 4/2017 (-3đ), chưa nộp báo cáo tình hình quản lý,
 sử dụng tài sản năm (-15đ))</t>
  </si>
  <si>
    <t>- Trường THCS Ng Văn Phú: Trừ 26đ (Đơn vị chưa nộp báo cáo tài chính quý 3/2017(-5đ), chưa nộp báo cáo lao động tiền lương quý 4/2017 (-3đ), chưa nộp báo cáo Nghị định 43
 cuối năm 2017 (-3đ), chưa nộp báo cáo tình hình quản lý, sử dụng tài sản năm (-15đ))</t>
  </si>
  <si>
    <t>- Trường THCS Lê Quý Đôn: Trừ 5đ (Đơn vị chưa nộp báo cáo tài chính quý 3/2017 (-5đ))</t>
  </si>
  <si>
    <t>- Trường THCS Nguyễn Huệ: Trừ 5đ (Đơn vị chưa nộp báo cáo tài chính quý 3/2017 (-5đ))</t>
  </si>
  <si>
    <t>- Trường THCS Nguyễn Minh Hoàng: Trừ 5đ (Đơn vị chưa nộp báo cáo tài chính quý 3/2017 (-5đ))</t>
  </si>
  <si>
    <t>- Trường THCS Lê Anh Xuân: Trừ 13đ (Đơn vị chưa nộp báo cáo tài chính quý 3/2017 (-5đ), chưa nộp báo cáo Nghị định 43 cuối năm 2017 (-3đ), nộp trễ báo cáo tình hình quản lý,
 sử dụng tài sản năm (-5đ))</t>
  </si>
  <si>
    <t>- Trường THCS Phú Thọ: Trừ 5đ (Đơn vị chưa nộp báo cáo tài chính quý 3/2017 (-5đ))</t>
  </si>
  <si>
    <t>- Trường CB 15/5: Trừ 5đ (Đơn vị chưa nộp báo cáo tài chính quý 3/2017 (-5đ))</t>
  </si>
  <si>
    <t>- Trường Bồi dưỡng giáo dục: Trừ 20đ (Đơn vị chưa nộp báo cáo tài chính quý 3/2017 (-5đ), chưa nộp báo cáo tình hình quản lý, sử dụng tài sản năm (-15đ))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</si>
</sst>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00"/>
  </numFmts>
  <fonts count="20" x14ac:knownFonts="1">
    <font>
      <sz val="10"/>
      <name val="Arial"/>
    </font>
    <font>
      <sz val="10"/>
      <name val="Arial"/>
    </font>
    <font>
      <b/>
      <sz val="12.5"/>
      <name val="Times New Roman"/>
      <family val="1"/>
    </font>
    <font>
      <sz val="12.5"/>
      <name val="Times New Roman"/>
      <family val="1"/>
    </font>
    <font>
      <b/>
      <sz val="12.5"/>
      <name val="Times New Roman"/>
      <family val="1"/>
      <charset val="163"/>
    </font>
    <font>
      <b/>
      <i/>
      <sz val="12.5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  <charset val="163"/>
    </font>
    <font>
      <i/>
      <sz val="13"/>
      <name val="Times New Roman"/>
      <family val="1"/>
      <charset val="163"/>
    </font>
    <font>
      <sz val="13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163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5" fontId="11" fillId="3" borderId="2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3" fillId="3" borderId="1" xfId="1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0" fontId="11" fillId="0" borderId="1" xfId="0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left" vertical="center"/>
    </xf>
    <xf numFmtId="166" fontId="11" fillId="0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1" fillId="3" borderId="1" xfId="1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3" fillId="0" borderId="1" xfId="0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1" fontId="11" fillId="0" borderId="1" xfId="1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5" fillId="0" borderId="0" xfId="0" applyFont="1" applyFill="1"/>
    <xf numFmtId="168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7" fillId="0" borderId="0" xfId="0" quotePrefix="1" applyFont="1"/>
    <xf numFmtId="0" fontId="7" fillId="0" borderId="0" xfId="0" quotePrefix="1" applyFont="1" applyAlignment="1">
      <alignment vertical="top" wrapText="1"/>
    </xf>
    <xf numFmtId="0" fontId="7" fillId="0" borderId="0" xfId="0" quotePrefix="1" applyFont="1" applyAlignment="1">
      <alignment horizontal="left" wrapText="1"/>
    </xf>
    <xf numFmtId="0" fontId="7" fillId="0" borderId="0" xfId="0" quotePrefix="1" applyFont="1" applyAlignment="1">
      <alignment horizontal="left" wrapText="1"/>
    </xf>
    <xf numFmtId="0" fontId="7" fillId="0" borderId="0" xfId="0" quotePrefix="1" applyFont="1" applyAlignment="1">
      <alignment vertical="center"/>
    </xf>
    <xf numFmtId="0" fontId="18" fillId="0" borderId="0" xfId="0" applyFont="1"/>
    <xf numFmtId="0" fontId="7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5" fillId="0" borderId="0" xfId="0" applyFont="1"/>
    <xf numFmtId="168" fontId="13" fillId="0" borderId="1" xfId="0" applyNumberFormat="1" applyFont="1" applyBorder="1" applyAlignment="1">
      <alignment horizontal="center" vertical="center"/>
    </xf>
    <xf numFmtId="168" fontId="13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left" vertical="top" wrapText="1"/>
    </xf>
    <xf numFmtId="0" fontId="7" fillId="0" borderId="0" xfId="0" quotePrefix="1" applyFont="1" applyAlignment="1">
      <alignment horizontal="left" vertical="top"/>
    </xf>
    <xf numFmtId="0" fontId="7" fillId="0" borderId="0" xfId="0" quotePrefix="1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quotePrefix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/>
    <xf numFmtId="165" fontId="7" fillId="0" borderId="0" xfId="1" applyNumberFormat="1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65" fontId="11" fillId="2" borderId="2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57150</xdr:rowOff>
    </xdr:from>
    <xdr:to>
      <xdr:col>1</xdr:col>
      <xdr:colOff>1343025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657225" y="485775"/>
          <a:ext cx="1085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</xdr:row>
      <xdr:rowOff>38100</xdr:rowOff>
    </xdr:from>
    <xdr:to>
      <xdr:col>12</xdr:col>
      <xdr:colOff>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6524625" y="466725"/>
          <a:ext cx="1933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</xdr:rowOff>
    </xdr:from>
    <xdr:to>
      <xdr:col>1</xdr:col>
      <xdr:colOff>1495425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71500" y="571500"/>
          <a:ext cx="1285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2</xdr:row>
      <xdr:rowOff>28575</xdr:rowOff>
    </xdr:from>
    <xdr:to>
      <xdr:col>18</xdr:col>
      <xdr:colOff>276225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077200" y="571500"/>
          <a:ext cx="1857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57150</xdr:rowOff>
    </xdr:from>
    <xdr:to>
      <xdr:col>1</xdr:col>
      <xdr:colOff>1171575</xdr:colOff>
      <xdr:row>2</xdr:row>
      <xdr:rowOff>58738</xdr:rowOff>
    </xdr:to>
    <xdr:cxnSp macro="">
      <xdr:nvCxnSpPr>
        <xdr:cNvPr id="2" name="Straight Connector 1"/>
        <xdr:cNvCxnSpPr/>
      </xdr:nvCxnSpPr>
      <xdr:spPr>
        <a:xfrm>
          <a:off x="619125" y="485775"/>
          <a:ext cx="914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2</xdr:row>
      <xdr:rowOff>38100</xdr:rowOff>
    </xdr:from>
    <xdr:to>
      <xdr:col>17</xdr:col>
      <xdr:colOff>257175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7343775" y="466725"/>
          <a:ext cx="1857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"/>
  <sheetViews>
    <sheetView tabSelected="1" workbookViewId="0">
      <selection activeCell="B50" sqref="B50:N50"/>
    </sheetView>
  </sheetViews>
  <sheetFormatPr defaultRowHeight="12.75" x14ac:dyDescent="0.2"/>
  <cols>
    <col min="1" max="1" width="6" style="8" customWidth="1"/>
    <col min="2" max="2" width="28.7109375" style="8" customWidth="1"/>
    <col min="3" max="3" width="6" style="8" customWidth="1"/>
    <col min="4" max="5" width="9.28515625" style="12" customWidth="1"/>
    <col min="6" max="6" width="9.28515625" style="106" customWidth="1"/>
    <col min="7" max="7" width="10" style="12" customWidth="1"/>
    <col min="8" max="8" width="9.28515625" style="107" customWidth="1"/>
    <col min="9" max="9" width="9.28515625" style="12" customWidth="1"/>
    <col min="10" max="10" width="10.42578125" style="12" customWidth="1"/>
    <col min="11" max="11" width="10" style="12" customWidth="1"/>
    <col min="12" max="13" width="9.28515625" style="12" customWidth="1"/>
    <col min="14" max="14" width="10.28515625" style="12" customWidth="1"/>
    <col min="15" max="16384" width="9.140625" style="8"/>
  </cols>
  <sheetData>
    <row r="1" spans="1:20" s="2" customFormat="1" ht="16.5" x14ac:dyDescent="0.25">
      <c r="A1" s="1" t="s">
        <v>88</v>
      </c>
      <c r="D1" s="3"/>
      <c r="E1" s="3"/>
      <c r="F1" s="103"/>
      <c r="G1" s="3"/>
      <c r="H1" s="104"/>
      <c r="I1" s="4" t="s">
        <v>1</v>
      </c>
      <c r="J1" s="4"/>
      <c r="K1" s="4"/>
      <c r="L1" s="4"/>
      <c r="M1" s="4"/>
      <c r="N1" s="3"/>
    </row>
    <row r="2" spans="1:20" s="2" customFormat="1" ht="17.25" x14ac:dyDescent="0.3">
      <c r="A2" s="1" t="s">
        <v>89</v>
      </c>
      <c r="C2" s="5"/>
      <c r="D2" s="3"/>
      <c r="E2" s="3"/>
      <c r="F2" s="103"/>
      <c r="G2" s="3"/>
      <c r="H2" s="104"/>
      <c r="I2" s="4" t="s">
        <v>90</v>
      </c>
      <c r="J2" s="4"/>
      <c r="K2" s="4"/>
      <c r="L2" s="4"/>
      <c r="M2" s="4"/>
      <c r="N2" s="3"/>
    </row>
    <row r="4" spans="1:20" ht="18.75" x14ac:dyDescent="0.3">
      <c r="A4" s="6" t="s">
        <v>148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ht="19.5" x14ac:dyDescent="0.35">
      <c r="A5" s="9" t="s">
        <v>149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20" ht="16.5" customHeight="1" x14ac:dyDescent="0.25">
      <c r="A6" s="10" t="s">
        <v>150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5"/>
      <c r="P6" s="105"/>
      <c r="Q6" s="105"/>
      <c r="R6" s="105"/>
      <c r="S6" s="105"/>
      <c r="T6" s="105"/>
    </row>
    <row r="7" spans="1:20" ht="16.5" customHeight="1" x14ac:dyDescent="0.25">
      <c r="A7" s="11"/>
      <c r="B7" s="11"/>
      <c r="C7" s="11"/>
    </row>
    <row r="8" spans="1:20" x14ac:dyDescent="0.2">
      <c r="A8" s="82" t="s">
        <v>7</v>
      </c>
      <c r="B8" s="82" t="s">
        <v>8</v>
      </c>
      <c r="C8" s="82" t="s">
        <v>93</v>
      </c>
      <c r="D8" s="83" t="s">
        <v>151</v>
      </c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20" ht="27" customHeight="1" x14ac:dyDescent="0.2">
      <c r="A9" s="82"/>
      <c r="B9" s="82"/>
      <c r="C9" s="82"/>
      <c r="D9" s="108" t="s">
        <v>152</v>
      </c>
      <c r="E9" s="108" t="s">
        <v>153</v>
      </c>
      <c r="F9" s="109" t="s">
        <v>154</v>
      </c>
      <c r="G9" s="16" t="s">
        <v>155</v>
      </c>
      <c r="H9" s="108" t="s">
        <v>156</v>
      </c>
      <c r="I9" s="108" t="s">
        <v>157</v>
      </c>
      <c r="J9" s="108" t="s">
        <v>158</v>
      </c>
      <c r="K9" s="108" t="s">
        <v>159</v>
      </c>
      <c r="L9" s="16" t="s">
        <v>108</v>
      </c>
      <c r="M9" s="108" t="s">
        <v>160</v>
      </c>
      <c r="N9" s="108" t="s">
        <v>161</v>
      </c>
    </row>
    <row r="10" spans="1:20" ht="31.5" customHeight="1" x14ac:dyDescent="0.2">
      <c r="A10" s="17" t="s">
        <v>28</v>
      </c>
      <c r="B10" s="18" t="s">
        <v>29</v>
      </c>
      <c r="C10" s="110">
        <f>C11+C12+C17+C20</f>
        <v>150</v>
      </c>
      <c r="D10" s="20">
        <f t="shared" ref="D10:N10" si="0">D11+D12+D17+D20</f>
        <v>146.5</v>
      </c>
      <c r="E10" s="20">
        <f t="shared" si="0"/>
        <v>140</v>
      </c>
      <c r="F10" s="20">
        <f t="shared" si="0"/>
        <v>145.5</v>
      </c>
      <c r="G10" s="20">
        <f t="shared" si="0"/>
        <v>136</v>
      </c>
      <c r="H10" s="20">
        <f t="shared" si="0"/>
        <v>147</v>
      </c>
      <c r="I10" s="20">
        <f>I11+I12+I17+I20</f>
        <v>150</v>
      </c>
      <c r="J10" s="20">
        <f t="shared" si="0"/>
        <v>145.5</v>
      </c>
      <c r="K10" s="20">
        <f t="shared" si="0"/>
        <v>146</v>
      </c>
      <c r="L10" s="20">
        <f t="shared" si="0"/>
        <v>139.5</v>
      </c>
      <c r="M10" s="20">
        <f t="shared" si="0"/>
        <v>147</v>
      </c>
      <c r="N10" s="20">
        <f t="shared" si="0"/>
        <v>149.5</v>
      </c>
    </row>
    <row r="11" spans="1:20" ht="23.25" customHeight="1" x14ac:dyDescent="0.2">
      <c r="A11" s="21">
        <v>1</v>
      </c>
      <c r="B11" s="22" t="s">
        <v>30</v>
      </c>
      <c r="C11" s="111">
        <v>20</v>
      </c>
      <c r="D11" s="24">
        <v>20</v>
      </c>
      <c r="E11" s="24">
        <v>20</v>
      </c>
      <c r="F11" s="24">
        <v>20</v>
      </c>
      <c r="G11" s="24">
        <v>20</v>
      </c>
      <c r="H11" s="24">
        <v>20</v>
      </c>
      <c r="I11" s="24">
        <v>20</v>
      </c>
      <c r="J11" s="24">
        <v>20</v>
      </c>
      <c r="K11" s="24">
        <v>20</v>
      </c>
      <c r="L11" s="24">
        <v>20</v>
      </c>
      <c r="M11" s="24">
        <v>20</v>
      </c>
      <c r="N11" s="24">
        <v>20</v>
      </c>
    </row>
    <row r="12" spans="1:20" ht="21.95" customHeight="1" x14ac:dyDescent="0.2">
      <c r="A12" s="25">
        <v>2</v>
      </c>
      <c r="B12" s="26" t="s">
        <v>31</v>
      </c>
      <c r="C12" s="112">
        <f>SUM(C13:C16)</f>
        <v>100</v>
      </c>
      <c r="D12" s="28">
        <f t="shared" ref="D12:N12" si="1">SUM(D13:D16)</f>
        <v>96.5</v>
      </c>
      <c r="E12" s="28">
        <f t="shared" si="1"/>
        <v>90</v>
      </c>
      <c r="F12" s="28">
        <f t="shared" si="1"/>
        <v>95.5</v>
      </c>
      <c r="G12" s="28">
        <f t="shared" si="1"/>
        <v>96</v>
      </c>
      <c r="H12" s="28">
        <f t="shared" si="1"/>
        <v>97</v>
      </c>
      <c r="I12" s="28">
        <f t="shared" si="1"/>
        <v>100</v>
      </c>
      <c r="J12" s="28">
        <f t="shared" si="1"/>
        <v>95.5</v>
      </c>
      <c r="K12" s="28">
        <f t="shared" si="1"/>
        <v>96</v>
      </c>
      <c r="L12" s="28">
        <f t="shared" si="1"/>
        <v>99.5</v>
      </c>
      <c r="M12" s="28">
        <f t="shared" si="1"/>
        <v>97</v>
      </c>
      <c r="N12" s="28">
        <f t="shared" si="1"/>
        <v>99.5</v>
      </c>
    </row>
    <row r="13" spans="1:20" s="15" customFormat="1" ht="25.5" customHeight="1" x14ac:dyDescent="0.2">
      <c r="A13" s="49"/>
      <c r="B13" s="35" t="s">
        <v>32</v>
      </c>
      <c r="C13" s="37">
        <v>20</v>
      </c>
      <c r="D13" s="37">
        <f>19.5</f>
        <v>19.5</v>
      </c>
      <c r="E13" s="37">
        <f>19</f>
        <v>19</v>
      </c>
      <c r="F13" s="37">
        <f>19.5</f>
        <v>19.5</v>
      </c>
      <c r="G13" s="37">
        <f>20</f>
        <v>20</v>
      </c>
      <c r="H13" s="37">
        <f>19.5</f>
        <v>19.5</v>
      </c>
      <c r="I13" s="37">
        <f>20</f>
        <v>20</v>
      </c>
      <c r="J13" s="37">
        <f>20</f>
        <v>20</v>
      </c>
      <c r="K13" s="37">
        <f>19.5</f>
        <v>19.5</v>
      </c>
      <c r="L13" s="37">
        <f>20</f>
        <v>20</v>
      </c>
      <c r="M13" s="37">
        <f>20</f>
        <v>20</v>
      </c>
      <c r="N13" s="37">
        <f>20</f>
        <v>20</v>
      </c>
    </row>
    <row r="14" spans="1:20" s="15" customFormat="1" ht="21.95" customHeight="1" x14ac:dyDescent="0.2">
      <c r="A14" s="88"/>
      <c r="B14" s="35" t="s">
        <v>33</v>
      </c>
      <c r="C14" s="37">
        <v>30</v>
      </c>
      <c r="D14" s="37">
        <f>10+19</f>
        <v>29</v>
      </c>
      <c r="E14" s="37">
        <f>10-5+17.5</f>
        <v>22.5</v>
      </c>
      <c r="F14" s="37">
        <f>10-2.5+20</f>
        <v>27.5</v>
      </c>
      <c r="G14" s="37">
        <f>10-2.5+19.5</f>
        <v>27</v>
      </c>
      <c r="H14" s="37">
        <f>10+19</f>
        <v>29</v>
      </c>
      <c r="I14" s="37">
        <f>10+20</f>
        <v>30</v>
      </c>
      <c r="J14" s="37">
        <f>10-2.5+18</f>
        <v>25.5</v>
      </c>
      <c r="K14" s="37">
        <f>10-2.5+19</f>
        <v>26.5</v>
      </c>
      <c r="L14" s="37">
        <f>10+19.5</f>
        <v>29.5</v>
      </c>
      <c r="M14" s="37">
        <f>10-2.5+19.5</f>
        <v>27</v>
      </c>
      <c r="N14" s="37">
        <f>10+19.5</f>
        <v>29.5</v>
      </c>
    </row>
    <row r="15" spans="1:20" s="15" customFormat="1" ht="23.25" customHeight="1" x14ac:dyDescent="0.2">
      <c r="A15" s="88"/>
      <c r="B15" s="35" t="s">
        <v>162</v>
      </c>
      <c r="C15" s="37">
        <v>30</v>
      </c>
      <c r="D15" s="37">
        <f>28</f>
        <v>28</v>
      </c>
      <c r="E15" s="37">
        <f>28.5</f>
        <v>28.5</v>
      </c>
      <c r="F15" s="37">
        <f>28.5</f>
        <v>28.5</v>
      </c>
      <c r="G15" s="37">
        <f>29</f>
        <v>29</v>
      </c>
      <c r="H15" s="37">
        <f>28.5</f>
        <v>28.5</v>
      </c>
      <c r="I15" s="37">
        <f>30</f>
        <v>30</v>
      </c>
      <c r="J15" s="37">
        <f>30</f>
        <v>30</v>
      </c>
      <c r="K15" s="37">
        <f>30</f>
        <v>30</v>
      </c>
      <c r="L15" s="37">
        <f>30</f>
        <v>30</v>
      </c>
      <c r="M15" s="37">
        <f>30</f>
        <v>30</v>
      </c>
      <c r="N15" s="37">
        <f>30</f>
        <v>30</v>
      </c>
    </row>
    <row r="16" spans="1:20" s="15" customFormat="1" ht="21.95" customHeight="1" x14ac:dyDescent="0.2">
      <c r="A16" s="88"/>
      <c r="B16" s="35" t="s">
        <v>35</v>
      </c>
      <c r="C16" s="37">
        <v>20</v>
      </c>
      <c r="D16" s="37">
        <f>20</f>
        <v>20</v>
      </c>
      <c r="E16" s="37">
        <f>20</f>
        <v>20</v>
      </c>
      <c r="F16" s="37">
        <f>20</f>
        <v>20</v>
      </c>
      <c r="G16" s="37">
        <f>20</f>
        <v>20</v>
      </c>
      <c r="H16" s="37">
        <f>20</f>
        <v>20</v>
      </c>
      <c r="I16" s="37">
        <f>20</f>
        <v>20</v>
      </c>
      <c r="J16" s="37">
        <f>20</f>
        <v>20</v>
      </c>
      <c r="K16" s="37">
        <f>20</f>
        <v>20</v>
      </c>
      <c r="L16" s="37">
        <f>20</f>
        <v>20</v>
      </c>
      <c r="M16" s="37">
        <f>20</f>
        <v>20</v>
      </c>
      <c r="N16" s="37">
        <f>20</f>
        <v>20</v>
      </c>
    </row>
    <row r="17" spans="1:14" s="15" customFormat="1" ht="21.95" customHeight="1" x14ac:dyDescent="0.2">
      <c r="A17" s="49">
        <v>3</v>
      </c>
      <c r="B17" s="41" t="s">
        <v>36</v>
      </c>
      <c r="C17" s="61">
        <f>SUM(C18:C19)</f>
        <v>20</v>
      </c>
      <c r="D17" s="51">
        <f t="shared" ref="D17:N17" si="2">SUM(D18:D19)</f>
        <v>20</v>
      </c>
      <c r="E17" s="51">
        <f t="shared" si="2"/>
        <v>20</v>
      </c>
      <c r="F17" s="51">
        <f t="shared" si="2"/>
        <v>20</v>
      </c>
      <c r="G17" s="51">
        <f t="shared" si="2"/>
        <v>20</v>
      </c>
      <c r="H17" s="51">
        <f t="shared" si="2"/>
        <v>20</v>
      </c>
      <c r="I17" s="51">
        <f t="shared" si="2"/>
        <v>20</v>
      </c>
      <c r="J17" s="51">
        <f t="shared" si="2"/>
        <v>20</v>
      </c>
      <c r="K17" s="51">
        <f t="shared" si="2"/>
        <v>20</v>
      </c>
      <c r="L17" s="51">
        <f t="shared" si="2"/>
        <v>20</v>
      </c>
      <c r="M17" s="51">
        <f t="shared" si="2"/>
        <v>20</v>
      </c>
      <c r="N17" s="51">
        <f t="shared" si="2"/>
        <v>20</v>
      </c>
    </row>
    <row r="18" spans="1:14" s="15" customFormat="1" ht="21.95" customHeight="1" x14ac:dyDescent="0.2">
      <c r="A18" s="44"/>
      <c r="B18" s="35" t="s">
        <v>37</v>
      </c>
      <c r="C18" s="37">
        <v>10</v>
      </c>
      <c r="D18" s="38">
        <v>10</v>
      </c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8">
        <v>10</v>
      </c>
      <c r="K18" s="38">
        <v>10</v>
      </c>
      <c r="L18" s="38">
        <v>10</v>
      </c>
      <c r="M18" s="38">
        <v>10</v>
      </c>
      <c r="N18" s="38">
        <v>10</v>
      </c>
    </row>
    <row r="19" spans="1:14" s="15" customFormat="1" ht="21.95" customHeight="1" x14ac:dyDescent="0.2">
      <c r="A19" s="44"/>
      <c r="B19" s="35" t="s">
        <v>38</v>
      </c>
      <c r="C19" s="37">
        <v>10</v>
      </c>
      <c r="D19" s="38">
        <v>10</v>
      </c>
      <c r="E19" s="38">
        <v>10</v>
      </c>
      <c r="F19" s="38">
        <v>10</v>
      </c>
      <c r="G19" s="38">
        <v>10</v>
      </c>
      <c r="H19" s="38">
        <v>10</v>
      </c>
      <c r="I19" s="38">
        <v>10</v>
      </c>
      <c r="J19" s="38">
        <v>10</v>
      </c>
      <c r="K19" s="38">
        <v>10</v>
      </c>
      <c r="L19" s="38">
        <v>10</v>
      </c>
      <c r="M19" s="38">
        <v>10</v>
      </c>
      <c r="N19" s="38">
        <v>10</v>
      </c>
    </row>
    <row r="20" spans="1:14" ht="21.95" customHeight="1" x14ac:dyDescent="0.2">
      <c r="A20" s="25">
        <v>4</v>
      </c>
      <c r="B20" s="26" t="s">
        <v>39</v>
      </c>
      <c r="C20" s="112">
        <v>10</v>
      </c>
      <c r="D20" s="112">
        <v>10</v>
      </c>
      <c r="E20" s="112">
        <v>10</v>
      </c>
      <c r="F20" s="112">
        <v>10</v>
      </c>
      <c r="G20" s="112">
        <v>0</v>
      </c>
      <c r="H20" s="112">
        <v>10</v>
      </c>
      <c r="I20" s="112">
        <v>10</v>
      </c>
      <c r="J20" s="112">
        <v>10</v>
      </c>
      <c r="K20" s="112">
        <v>10</v>
      </c>
      <c r="L20" s="112">
        <v>0</v>
      </c>
      <c r="M20" s="112">
        <v>10</v>
      </c>
      <c r="N20" s="112">
        <v>10</v>
      </c>
    </row>
    <row r="21" spans="1:14" ht="27" customHeight="1" x14ac:dyDescent="0.2">
      <c r="A21" s="25" t="s">
        <v>40</v>
      </c>
      <c r="B21" s="26" t="s">
        <v>41</v>
      </c>
      <c r="C21" s="112">
        <f>C22+C23+C26+C27+C28+C31</f>
        <v>100</v>
      </c>
      <c r="D21" s="28">
        <f t="shared" ref="D21:N21" si="3">D22+D23+D26+D27+D28+D31</f>
        <v>95</v>
      </c>
      <c r="E21" s="28">
        <f t="shared" si="3"/>
        <v>80</v>
      </c>
      <c r="F21" s="28">
        <f t="shared" si="3"/>
        <v>77</v>
      </c>
      <c r="G21" s="28">
        <f t="shared" si="3"/>
        <v>74</v>
      </c>
      <c r="H21" s="28">
        <f t="shared" si="3"/>
        <v>95</v>
      </c>
      <c r="I21" s="28">
        <f t="shared" si="3"/>
        <v>95</v>
      </c>
      <c r="J21" s="28">
        <f t="shared" si="3"/>
        <v>95</v>
      </c>
      <c r="K21" s="28">
        <f t="shared" si="3"/>
        <v>87</v>
      </c>
      <c r="L21" s="28">
        <f t="shared" si="3"/>
        <v>95</v>
      </c>
      <c r="M21" s="28">
        <f t="shared" si="3"/>
        <v>95</v>
      </c>
      <c r="N21" s="28">
        <f t="shared" si="3"/>
        <v>80</v>
      </c>
    </row>
    <row r="22" spans="1:14" s="55" customFormat="1" ht="24" customHeight="1" x14ac:dyDescent="0.25">
      <c r="A22" s="25">
        <v>1</v>
      </c>
      <c r="B22" s="26" t="s">
        <v>42</v>
      </c>
      <c r="C22" s="112">
        <v>20</v>
      </c>
      <c r="D22" s="112">
        <v>20</v>
      </c>
      <c r="E22" s="112">
        <v>20</v>
      </c>
      <c r="F22" s="112">
        <v>20</v>
      </c>
      <c r="G22" s="112">
        <v>20</v>
      </c>
      <c r="H22" s="112">
        <v>20</v>
      </c>
      <c r="I22" s="112">
        <v>20</v>
      </c>
      <c r="J22" s="112">
        <v>20</v>
      </c>
      <c r="K22" s="112">
        <v>20</v>
      </c>
      <c r="L22" s="112">
        <v>20</v>
      </c>
      <c r="M22" s="112">
        <v>20</v>
      </c>
      <c r="N22" s="112">
        <v>20</v>
      </c>
    </row>
    <row r="23" spans="1:14" s="55" customFormat="1" ht="24" customHeight="1" x14ac:dyDescent="0.25">
      <c r="A23" s="25">
        <v>2</v>
      </c>
      <c r="B23" s="26" t="s">
        <v>43</v>
      </c>
      <c r="C23" s="112">
        <f>SUM(C24:C25)</f>
        <v>30</v>
      </c>
      <c r="D23" s="28">
        <f t="shared" ref="D23:N23" si="4">SUM(D24:D25)</f>
        <v>25</v>
      </c>
      <c r="E23" s="28">
        <f t="shared" si="4"/>
        <v>25</v>
      </c>
      <c r="F23" s="28">
        <f t="shared" si="4"/>
        <v>25</v>
      </c>
      <c r="G23" s="28">
        <f t="shared" si="4"/>
        <v>25</v>
      </c>
      <c r="H23" s="28">
        <f t="shared" si="4"/>
        <v>25</v>
      </c>
      <c r="I23" s="28">
        <f t="shared" si="4"/>
        <v>25</v>
      </c>
      <c r="J23" s="28">
        <f t="shared" si="4"/>
        <v>25</v>
      </c>
      <c r="K23" s="28">
        <f t="shared" si="4"/>
        <v>25</v>
      </c>
      <c r="L23" s="28">
        <f t="shared" si="4"/>
        <v>25</v>
      </c>
      <c r="M23" s="28">
        <f t="shared" si="4"/>
        <v>25</v>
      </c>
      <c r="N23" s="28">
        <f t="shared" si="4"/>
        <v>25</v>
      </c>
    </row>
    <row r="24" spans="1:14" s="52" customFormat="1" ht="24" customHeight="1" x14ac:dyDescent="0.25">
      <c r="A24" s="44" t="s">
        <v>44</v>
      </c>
      <c r="B24" s="56" t="s">
        <v>45</v>
      </c>
      <c r="C24" s="38">
        <v>20</v>
      </c>
      <c r="D24" s="38">
        <v>15</v>
      </c>
      <c r="E24" s="38">
        <v>15</v>
      </c>
      <c r="F24" s="38">
        <v>15</v>
      </c>
      <c r="G24" s="38">
        <v>15</v>
      </c>
      <c r="H24" s="38">
        <v>15</v>
      </c>
      <c r="I24" s="38">
        <v>15</v>
      </c>
      <c r="J24" s="38">
        <v>15</v>
      </c>
      <c r="K24" s="38">
        <v>15</v>
      </c>
      <c r="L24" s="38">
        <v>15</v>
      </c>
      <c r="M24" s="38">
        <v>15</v>
      </c>
      <c r="N24" s="38">
        <v>15</v>
      </c>
    </row>
    <row r="25" spans="1:14" s="52" customFormat="1" ht="24" customHeight="1" x14ac:dyDescent="0.25">
      <c r="A25" s="44" t="s">
        <v>46</v>
      </c>
      <c r="B25" s="56" t="s">
        <v>47</v>
      </c>
      <c r="C25" s="38">
        <v>10</v>
      </c>
      <c r="D25" s="38">
        <v>10</v>
      </c>
      <c r="E25" s="38">
        <v>10</v>
      </c>
      <c r="F25" s="38">
        <v>10</v>
      </c>
      <c r="G25" s="38">
        <v>10</v>
      </c>
      <c r="H25" s="38">
        <v>10</v>
      </c>
      <c r="I25" s="38">
        <v>10</v>
      </c>
      <c r="J25" s="38">
        <v>10</v>
      </c>
      <c r="K25" s="38">
        <v>10</v>
      </c>
      <c r="L25" s="38">
        <v>10</v>
      </c>
      <c r="M25" s="38">
        <v>10</v>
      </c>
      <c r="N25" s="38">
        <v>10</v>
      </c>
    </row>
    <row r="26" spans="1:14" s="52" customFormat="1" ht="24" customHeight="1" x14ac:dyDescent="0.25">
      <c r="A26" s="49">
        <v>3</v>
      </c>
      <c r="B26" s="41" t="s">
        <v>48</v>
      </c>
      <c r="C26" s="51">
        <v>15</v>
      </c>
      <c r="D26" s="51">
        <v>15</v>
      </c>
      <c r="E26" s="51">
        <v>15</v>
      </c>
      <c r="F26" s="51">
        <v>12</v>
      </c>
      <c r="G26" s="51">
        <v>12</v>
      </c>
      <c r="H26" s="51">
        <v>15</v>
      </c>
      <c r="I26" s="51">
        <v>15</v>
      </c>
      <c r="J26" s="51">
        <v>15</v>
      </c>
      <c r="K26" s="51">
        <v>15</v>
      </c>
      <c r="L26" s="51">
        <v>15</v>
      </c>
      <c r="M26" s="51">
        <v>15</v>
      </c>
      <c r="N26" s="51">
        <v>15</v>
      </c>
    </row>
    <row r="27" spans="1:14" s="52" customFormat="1" ht="24" customHeight="1" x14ac:dyDescent="0.25">
      <c r="A27" s="49">
        <v>4</v>
      </c>
      <c r="B27" s="41" t="s">
        <v>163</v>
      </c>
      <c r="C27" s="61">
        <v>10</v>
      </c>
      <c r="D27" s="61">
        <v>10</v>
      </c>
      <c r="E27" s="61">
        <v>10</v>
      </c>
      <c r="F27" s="61">
        <v>10</v>
      </c>
      <c r="G27" s="61">
        <v>7</v>
      </c>
      <c r="H27" s="61">
        <v>10</v>
      </c>
      <c r="I27" s="61">
        <v>10</v>
      </c>
      <c r="J27" s="61">
        <v>10</v>
      </c>
      <c r="K27" s="61">
        <v>7</v>
      </c>
      <c r="L27" s="61">
        <v>10</v>
      </c>
      <c r="M27" s="61">
        <v>10</v>
      </c>
      <c r="N27" s="61">
        <v>10</v>
      </c>
    </row>
    <row r="28" spans="1:14" s="62" customFormat="1" ht="24" customHeight="1" x14ac:dyDescent="0.25">
      <c r="A28" s="49">
        <v>5</v>
      </c>
      <c r="B28" s="41" t="s">
        <v>50</v>
      </c>
      <c r="C28" s="61">
        <f>SUM(C29:C30)</f>
        <v>20</v>
      </c>
      <c r="D28" s="61">
        <f t="shared" ref="D28:N28" si="5">SUM(D29:D30)</f>
        <v>20</v>
      </c>
      <c r="E28" s="61">
        <f t="shared" si="5"/>
        <v>5</v>
      </c>
      <c r="F28" s="61">
        <f t="shared" si="5"/>
        <v>5</v>
      </c>
      <c r="G28" s="61">
        <f t="shared" si="5"/>
        <v>5</v>
      </c>
      <c r="H28" s="61">
        <f t="shared" si="5"/>
        <v>20</v>
      </c>
      <c r="I28" s="61">
        <f t="shared" si="5"/>
        <v>20</v>
      </c>
      <c r="J28" s="61">
        <f t="shared" si="5"/>
        <v>20</v>
      </c>
      <c r="K28" s="61">
        <f t="shared" si="5"/>
        <v>15</v>
      </c>
      <c r="L28" s="61">
        <f t="shared" si="5"/>
        <v>20</v>
      </c>
      <c r="M28" s="61">
        <f t="shared" si="5"/>
        <v>20</v>
      </c>
      <c r="N28" s="61">
        <f t="shared" si="5"/>
        <v>5</v>
      </c>
    </row>
    <row r="29" spans="1:14" s="62" customFormat="1" ht="24" customHeight="1" x14ac:dyDescent="0.25">
      <c r="A29" s="44" t="s">
        <v>44</v>
      </c>
      <c r="B29" s="56" t="s">
        <v>51</v>
      </c>
      <c r="C29" s="38">
        <v>15</v>
      </c>
      <c r="D29" s="38">
        <v>15</v>
      </c>
      <c r="E29" s="38">
        <v>0</v>
      </c>
      <c r="F29" s="38">
        <v>0</v>
      </c>
      <c r="G29" s="38">
        <v>0</v>
      </c>
      <c r="H29" s="38">
        <v>15</v>
      </c>
      <c r="I29" s="38">
        <v>15</v>
      </c>
      <c r="J29" s="38">
        <v>15</v>
      </c>
      <c r="K29" s="38">
        <v>10</v>
      </c>
      <c r="L29" s="38">
        <v>15</v>
      </c>
      <c r="M29" s="38">
        <v>15</v>
      </c>
      <c r="N29" s="38">
        <v>0</v>
      </c>
    </row>
    <row r="30" spans="1:14" s="62" customFormat="1" ht="24" customHeight="1" x14ac:dyDescent="0.25">
      <c r="A30" s="44" t="s">
        <v>46</v>
      </c>
      <c r="B30" s="56" t="s">
        <v>52</v>
      </c>
      <c r="C30" s="38">
        <v>5</v>
      </c>
      <c r="D30" s="38">
        <v>5</v>
      </c>
      <c r="E30" s="38">
        <v>5</v>
      </c>
      <c r="F30" s="38">
        <v>5</v>
      </c>
      <c r="G30" s="38">
        <v>5</v>
      </c>
      <c r="H30" s="38">
        <v>5</v>
      </c>
      <c r="I30" s="38">
        <v>5</v>
      </c>
      <c r="J30" s="38">
        <v>5</v>
      </c>
      <c r="K30" s="38">
        <v>5</v>
      </c>
      <c r="L30" s="38">
        <v>5</v>
      </c>
      <c r="M30" s="38">
        <v>5</v>
      </c>
      <c r="N30" s="38">
        <v>5</v>
      </c>
    </row>
    <row r="31" spans="1:14" s="62" customFormat="1" ht="24" customHeight="1" x14ac:dyDescent="0.25">
      <c r="A31" s="49">
        <v>6</v>
      </c>
      <c r="B31" s="41" t="s">
        <v>53</v>
      </c>
      <c r="C31" s="51">
        <v>5</v>
      </c>
      <c r="D31" s="51">
        <v>5</v>
      </c>
      <c r="E31" s="51">
        <v>5</v>
      </c>
      <c r="F31" s="51">
        <v>5</v>
      </c>
      <c r="G31" s="51">
        <v>5</v>
      </c>
      <c r="H31" s="51">
        <v>5</v>
      </c>
      <c r="I31" s="51">
        <v>5</v>
      </c>
      <c r="J31" s="51">
        <v>5</v>
      </c>
      <c r="K31" s="51">
        <v>5</v>
      </c>
      <c r="L31" s="51">
        <v>5</v>
      </c>
      <c r="M31" s="51">
        <v>5</v>
      </c>
      <c r="N31" s="51">
        <v>5</v>
      </c>
    </row>
    <row r="32" spans="1:14" ht="21.95" customHeight="1" x14ac:dyDescent="0.2">
      <c r="A32" s="66"/>
      <c r="B32" s="25" t="s">
        <v>54</v>
      </c>
      <c r="C32" s="112">
        <f>C10+C21</f>
        <v>250</v>
      </c>
      <c r="D32" s="28">
        <f t="shared" ref="D32:N32" si="6">D10+D21</f>
        <v>241.5</v>
      </c>
      <c r="E32" s="28">
        <f t="shared" si="6"/>
        <v>220</v>
      </c>
      <c r="F32" s="28">
        <f t="shared" si="6"/>
        <v>222.5</v>
      </c>
      <c r="G32" s="28">
        <f t="shared" si="6"/>
        <v>210</v>
      </c>
      <c r="H32" s="28">
        <f t="shared" si="6"/>
        <v>242</v>
      </c>
      <c r="I32" s="28">
        <f t="shared" si="6"/>
        <v>245</v>
      </c>
      <c r="J32" s="28">
        <f t="shared" si="6"/>
        <v>240.5</v>
      </c>
      <c r="K32" s="28">
        <f t="shared" si="6"/>
        <v>233</v>
      </c>
      <c r="L32" s="28">
        <f t="shared" si="6"/>
        <v>234.5</v>
      </c>
      <c r="M32" s="28">
        <f t="shared" si="6"/>
        <v>242</v>
      </c>
      <c r="N32" s="28">
        <f t="shared" si="6"/>
        <v>229.5</v>
      </c>
    </row>
    <row r="33" spans="1:14" ht="18" customHeight="1" x14ac:dyDescent="0.2"/>
    <row r="34" spans="1:14" ht="12.75" customHeight="1" x14ac:dyDescent="0.2">
      <c r="B34" s="69" t="s">
        <v>164</v>
      </c>
    </row>
    <row r="35" spans="1:14" x14ac:dyDescent="0.2">
      <c r="B35" s="71" t="s">
        <v>165</v>
      </c>
    </row>
    <row r="36" spans="1:14" ht="29.25" customHeight="1" x14ac:dyDescent="0.2">
      <c r="B36" s="78" t="s">
        <v>166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ht="41.25" customHeight="1" x14ac:dyDescent="0.2">
      <c r="B37" s="78" t="s">
        <v>167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27.75" customHeight="1" x14ac:dyDescent="0.2">
      <c r="B38" s="78" t="s">
        <v>168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27.75" customHeight="1" x14ac:dyDescent="0.2">
      <c r="B39" s="78" t="s">
        <v>169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ht="31.5" customHeight="1" x14ac:dyDescent="0.2">
      <c r="B40" s="78" t="s">
        <v>170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</row>
    <row r="41" spans="1:14" ht="30.75" customHeight="1" x14ac:dyDescent="0.2">
      <c r="B41" s="78" t="s">
        <v>171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30.75" customHeight="1" x14ac:dyDescent="0.2">
      <c r="B42" s="78" t="s">
        <v>172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ht="20.25" customHeight="1" x14ac:dyDescent="0.2">
      <c r="B43" s="78" t="s">
        <v>173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ht="19.5" customHeight="1" x14ac:dyDescent="0.2">
      <c r="B44" s="78" t="s">
        <v>174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ht="19.5" customHeight="1" x14ac:dyDescent="0.2">
      <c r="B45" s="78" t="s">
        <v>175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  <row r="46" spans="1:14" x14ac:dyDescent="0.2">
      <c r="B46" s="77" t="s">
        <v>176</v>
      </c>
    </row>
    <row r="47" spans="1:14" s="113" customFormat="1" ht="21" customHeight="1" x14ac:dyDescent="0.2">
      <c r="B47" s="76" t="s">
        <v>177</v>
      </c>
      <c r="D47" s="12"/>
      <c r="E47" s="12"/>
      <c r="F47" s="106"/>
      <c r="G47" s="12"/>
      <c r="H47" s="107"/>
      <c r="I47" s="12"/>
      <c r="J47" s="12"/>
      <c r="K47" s="12"/>
      <c r="L47" s="12"/>
      <c r="M47" s="12"/>
      <c r="N47" s="12"/>
    </row>
    <row r="48" spans="1:14" s="12" customFormat="1" ht="21" customHeight="1" x14ac:dyDescent="0.2">
      <c r="A48" s="113"/>
      <c r="B48" s="76" t="s">
        <v>178</v>
      </c>
      <c r="C48" s="113"/>
      <c r="F48" s="106"/>
      <c r="H48" s="107"/>
    </row>
    <row r="49" spans="2:14" s="113" customFormat="1" ht="26.25" customHeight="1" x14ac:dyDescent="0.2">
      <c r="B49" s="78" t="s">
        <v>179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2:14" s="113" customFormat="1" ht="29.25" customHeight="1" x14ac:dyDescent="0.2">
      <c r="B50" s="78" t="s">
        <v>180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2:14" s="113" customFormat="1" ht="21" customHeight="1" x14ac:dyDescent="0.2">
      <c r="B51" s="76" t="s">
        <v>181</v>
      </c>
      <c r="D51" s="12"/>
      <c r="E51" s="12"/>
      <c r="F51" s="106"/>
      <c r="G51" s="12"/>
      <c r="H51" s="107"/>
      <c r="I51" s="12"/>
      <c r="J51" s="12"/>
      <c r="K51" s="12"/>
      <c r="L51" s="12"/>
      <c r="M51" s="12"/>
      <c r="N51" s="12"/>
    </row>
    <row r="52" spans="2:14" s="113" customFormat="1" ht="21" customHeight="1" x14ac:dyDescent="0.2">
      <c r="B52" s="76" t="s">
        <v>182</v>
      </c>
      <c r="D52" s="12"/>
      <c r="E52" s="12"/>
      <c r="F52" s="106"/>
      <c r="G52" s="12"/>
      <c r="H52" s="107"/>
      <c r="I52" s="12"/>
      <c r="J52" s="12"/>
      <c r="K52" s="12"/>
      <c r="L52" s="12"/>
      <c r="M52" s="12"/>
      <c r="N52" s="12"/>
    </row>
    <row r="53" spans="2:14" s="113" customFormat="1" ht="21" customHeight="1" x14ac:dyDescent="0.2">
      <c r="B53" s="76" t="s">
        <v>183</v>
      </c>
      <c r="D53" s="12"/>
      <c r="E53" s="12"/>
      <c r="F53" s="106"/>
      <c r="G53" s="12"/>
      <c r="H53" s="107"/>
      <c r="I53" s="12"/>
      <c r="J53" s="12"/>
      <c r="K53" s="12"/>
      <c r="L53" s="12"/>
      <c r="M53" s="12"/>
      <c r="N53" s="12"/>
    </row>
    <row r="54" spans="2:14" s="113" customFormat="1" ht="27" customHeight="1" x14ac:dyDescent="0.2">
      <c r="B54" s="78" t="s">
        <v>184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2:14" s="113" customFormat="1" ht="21" customHeight="1" x14ac:dyDescent="0.2">
      <c r="B55" s="76" t="s">
        <v>185</v>
      </c>
      <c r="D55" s="12"/>
      <c r="E55" s="12"/>
      <c r="F55" s="106"/>
      <c r="G55" s="12"/>
      <c r="H55" s="107"/>
      <c r="I55" s="12"/>
      <c r="J55" s="12"/>
      <c r="K55" s="12"/>
      <c r="L55" s="12"/>
      <c r="M55" s="12"/>
      <c r="N55" s="12"/>
    </row>
    <row r="56" spans="2:14" s="113" customFormat="1" ht="21" customHeight="1" x14ac:dyDescent="0.2">
      <c r="B56" s="76" t="s">
        <v>186</v>
      </c>
      <c r="D56" s="12"/>
      <c r="E56" s="12"/>
      <c r="F56" s="106"/>
      <c r="G56" s="12"/>
      <c r="H56" s="107"/>
      <c r="I56" s="12"/>
      <c r="J56" s="12"/>
      <c r="K56" s="12"/>
      <c r="L56" s="12"/>
      <c r="M56" s="12"/>
      <c r="N56" s="12"/>
    </row>
    <row r="57" spans="2:14" s="113" customFormat="1" ht="21" customHeight="1" x14ac:dyDescent="0.2">
      <c r="B57" s="76" t="s">
        <v>187</v>
      </c>
      <c r="D57" s="12"/>
      <c r="E57" s="12"/>
      <c r="F57" s="106"/>
      <c r="G57" s="12"/>
      <c r="H57" s="107"/>
      <c r="I57" s="12"/>
      <c r="J57" s="12"/>
      <c r="K57" s="12"/>
      <c r="L57" s="12"/>
      <c r="M57" s="12"/>
      <c r="N57" s="12"/>
    </row>
  </sheetData>
  <mergeCells count="22">
    <mergeCell ref="B54:N54"/>
    <mergeCell ref="B42:N42"/>
    <mergeCell ref="B43:N43"/>
    <mergeCell ref="B44:N44"/>
    <mergeCell ref="B45:N45"/>
    <mergeCell ref="B49:N49"/>
    <mergeCell ref="B50:N50"/>
    <mergeCell ref="B36:N36"/>
    <mergeCell ref="B37:N37"/>
    <mergeCell ref="B38:N38"/>
    <mergeCell ref="B39:N39"/>
    <mergeCell ref="B40:N40"/>
    <mergeCell ref="B41:N41"/>
    <mergeCell ref="I1:M1"/>
    <mergeCell ref="I2:M2"/>
    <mergeCell ref="A4:N4"/>
    <mergeCell ref="A5:N5"/>
    <mergeCell ref="A6:N6"/>
    <mergeCell ref="A8:A9"/>
    <mergeCell ref="B8:B9"/>
    <mergeCell ref="C8:C9"/>
    <mergeCell ref="D8:N8"/>
  </mergeCells>
  <pageMargins left="0.19685039370078741" right="0.19685039370078741" top="0.59055118110236227" bottom="0.59055118110236227" header="0.11811023622047245" footer="0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1"/>
  <sheetViews>
    <sheetView workbookViewId="0">
      <pane ySplit="9" topLeftCell="A34" activePane="bottomLeft" state="frozen"/>
      <selection pane="bottomLeft" activeCell="B48" sqref="B48:U48"/>
    </sheetView>
  </sheetViews>
  <sheetFormatPr defaultRowHeight="12.75" x14ac:dyDescent="0.2"/>
  <cols>
    <col min="1" max="1" width="5.42578125" style="8" customWidth="1"/>
    <col min="2" max="2" width="31.5703125" style="8" customWidth="1"/>
    <col min="3" max="3" width="6" style="8" customWidth="1"/>
    <col min="4" max="12" width="6.7109375" style="12" customWidth="1"/>
    <col min="13" max="13" width="7.28515625" style="12" customWidth="1"/>
    <col min="14" max="17" width="6.7109375" style="12" customWidth="1"/>
    <col min="18" max="18" width="7.28515625" style="12" customWidth="1"/>
    <col min="19" max="19" width="7.5703125" style="12" customWidth="1"/>
    <col min="20" max="20" width="7.140625" style="12" customWidth="1"/>
    <col min="21" max="21" width="7.85546875" style="8" customWidth="1"/>
    <col min="22" max="16384" width="9.140625" style="8"/>
  </cols>
  <sheetData>
    <row r="1" spans="1:21" ht="22.5" customHeight="1" x14ac:dyDescent="0.25">
      <c r="A1" s="1" t="s">
        <v>88</v>
      </c>
      <c r="B1" s="2"/>
      <c r="C1" s="2"/>
      <c r="N1" s="80" t="s">
        <v>1</v>
      </c>
      <c r="O1" s="80"/>
      <c r="P1" s="80"/>
      <c r="Q1" s="80"/>
      <c r="R1" s="80"/>
    </row>
    <row r="2" spans="1:21" ht="20.25" customHeight="1" x14ac:dyDescent="0.3">
      <c r="A2" s="1" t="s">
        <v>89</v>
      </c>
      <c r="B2" s="2"/>
      <c r="C2" s="5"/>
      <c r="N2" s="4" t="s">
        <v>90</v>
      </c>
      <c r="O2" s="4"/>
      <c r="P2" s="4"/>
      <c r="Q2" s="4"/>
      <c r="R2" s="4"/>
      <c r="S2" s="4"/>
      <c r="T2" s="4"/>
    </row>
    <row r="3" spans="1:21" ht="15" customHeight="1" x14ac:dyDescent="0.3">
      <c r="A3" s="1"/>
      <c r="B3" s="2"/>
      <c r="C3" s="5"/>
      <c r="N3" s="81"/>
      <c r="O3" s="81"/>
      <c r="P3" s="81"/>
      <c r="Q3" s="81"/>
      <c r="R3" s="81"/>
      <c r="S3" s="81"/>
      <c r="T3" s="81"/>
    </row>
    <row r="4" spans="1:21" ht="17.25" customHeight="1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7.25" customHeight="1" x14ac:dyDescent="0.3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6.5" customHeight="1" x14ac:dyDescent="0.25">
      <c r="A6" s="10" t="s">
        <v>92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9.75" customHeight="1" x14ac:dyDescent="0.25">
      <c r="A7" s="11"/>
      <c r="B7" s="11"/>
      <c r="C7" s="11"/>
    </row>
    <row r="8" spans="1:21" ht="12.75" customHeight="1" x14ac:dyDescent="0.2">
      <c r="A8" s="82" t="s">
        <v>7</v>
      </c>
      <c r="B8" s="82" t="s">
        <v>8</v>
      </c>
      <c r="C8" s="82" t="s">
        <v>93</v>
      </c>
      <c r="D8" s="83" t="s">
        <v>94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27" customHeight="1" x14ac:dyDescent="0.2">
      <c r="A9" s="82"/>
      <c r="B9" s="82"/>
      <c r="C9" s="82"/>
      <c r="D9" s="84" t="s">
        <v>95</v>
      </c>
      <c r="E9" s="84" t="s">
        <v>96</v>
      </c>
      <c r="F9" s="84" t="s">
        <v>97</v>
      </c>
      <c r="G9" s="84" t="s">
        <v>98</v>
      </c>
      <c r="H9" s="84" t="s">
        <v>99</v>
      </c>
      <c r="I9" s="84" t="s">
        <v>100</v>
      </c>
      <c r="J9" s="84" t="s">
        <v>101</v>
      </c>
      <c r="K9" s="84" t="s">
        <v>102</v>
      </c>
      <c r="L9" s="84" t="s">
        <v>103</v>
      </c>
      <c r="M9" s="84" t="s">
        <v>104</v>
      </c>
      <c r="N9" s="84" t="s">
        <v>105</v>
      </c>
      <c r="O9" s="84" t="s">
        <v>106</v>
      </c>
      <c r="P9" s="84" t="s">
        <v>107</v>
      </c>
      <c r="Q9" s="84" t="s">
        <v>108</v>
      </c>
      <c r="R9" s="84" t="s">
        <v>109</v>
      </c>
      <c r="S9" s="84" t="s">
        <v>110</v>
      </c>
      <c r="T9" s="84" t="s">
        <v>111</v>
      </c>
      <c r="U9" s="85" t="s">
        <v>112</v>
      </c>
    </row>
    <row r="10" spans="1:21" ht="21.75" customHeight="1" x14ac:dyDescent="0.2">
      <c r="A10" s="17" t="s">
        <v>28</v>
      </c>
      <c r="B10" s="18" t="s">
        <v>29</v>
      </c>
      <c r="C10" s="19">
        <f>C11+C12+C17+C20</f>
        <v>150</v>
      </c>
      <c r="D10" s="86">
        <f>D11+D12+D17+D20</f>
        <v>147</v>
      </c>
      <c r="E10" s="20">
        <f t="shared" ref="E10:U10" si="0">E11+E12+E17+E20</f>
        <v>149</v>
      </c>
      <c r="F10" s="20">
        <f t="shared" si="0"/>
        <v>147.5</v>
      </c>
      <c r="G10" s="20">
        <f t="shared" si="0"/>
        <v>142.5</v>
      </c>
      <c r="H10" s="20">
        <f t="shared" si="0"/>
        <v>147.5</v>
      </c>
      <c r="I10" s="20">
        <f t="shared" si="0"/>
        <v>149.5</v>
      </c>
      <c r="J10" s="20">
        <f t="shared" si="0"/>
        <v>129.5</v>
      </c>
      <c r="K10" s="20">
        <f t="shared" si="0"/>
        <v>143</v>
      </c>
      <c r="L10" s="20">
        <f t="shared" si="0"/>
        <v>138</v>
      </c>
      <c r="M10" s="20">
        <f t="shared" si="0"/>
        <v>142.5</v>
      </c>
      <c r="N10" s="20">
        <f t="shared" si="0"/>
        <v>148</v>
      </c>
      <c r="O10" s="20">
        <f t="shared" si="0"/>
        <v>149</v>
      </c>
      <c r="P10" s="86">
        <f t="shared" si="0"/>
        <v>144</v>
      </c>
      <c r="Q10" s="20">
        <f t="shared" si="0"/>
        <v>148</v>
      </c>
      <c r="R10" s="20">
        <f t="shared" si="0"/>
        <v>150</v>
      </c>
      <c r="S10" s="20">
        <f t="shared" si="0"/>
        <v>148</v>
      </c>
      <c r="T10" s="20">
        <f t="shared" si="0"/>
        <v>145.5</v>
      </c>
      <c r="U10" s="20">
        <f t="shared" si="0"/>
        <v>148</v>
      </c>
    </row>
    <row r="11" spans="1:21" ht="23.25" customHeight="1" x14ac:dyDescent="0.2">
      <c r="A11" s="21">
        <v>1</v>
      </c>
      <c r="B11" s="22" t="s">
        <v>30</v>
      </c>
      <c r="C11" s="23">
        <v>20</v>
      </c>
      <c r="D11" s="87">
        <v>20</v>
      </c>
      <c r="E11" s="87">
        <v>20</v>
      </c>
      <c r="F11" s="87">
        <v>20</v>
      </c>
      <c r="G11" s="87">
        <v>20</v>
      </c>
      <c r="H11" s="87">
        <v>20</v>
      </c>
      <c r="I11" s="87">
        <v>20</v>
      </c>
      <c r="J11" s="87">
        <v>20</v>
      </c>
      <c r="K11" s="87">
        <v>20</v>
      </c>
      <c r="L11" s="87">
        <v>20</v>
      </c>
      <c r="M11" s="87">
        <v>20</v>
      </c>
      <c r="N11" s="87">
        <v>20</v>
      </c>
      <c r="O11" s="87">
        <v>20</v>
      </c>
      <c r="P11" s="87">
        <v>20</v>
      </c>
      <c r="Q11" s="87">
        <v>20</v>
      </c>
      <c r="R11" s="87">
        <v>20</v>
      </c>
      <c r="S11" s="87">
        <v>20</v>
      </c>
      <c r="T11" s="87">
        <v>20</v>
      </c>
      <c r="U11" s="87">
        <v>20</v>
      </c>
    </row>
    <row r="12" spans="1:21" ht="21.95" customHeight="1" x14ac:dyDescent="0.2">
      <c r="A12" s="25">
        <v>2</v>
      </c>
      <c r="B12" s="26" t="s">
        <v>31</v>
      </c>
      <c r="C12" s="27">
        <f>SUM(C13:C16)</f>
        <v>100</v>
      </c>
      <c r="D12" s="28">
        <f>SUM(D13:D16)</f>
        <v>97</v>
      </c>
      <c r="E12" s="28">
        <f t="shared" ref="E12:U12" si="1">SUM(E13:E16)</f>
        <v>99</v>
      </c>
      <c r="F12" s="28">
        <f t="shared" si="1"/>
        <v>97.5</v>
      </c>
      <c r="G12" s="28">
        <f t="shared" si="1"/>
        <v>92.5</v>
      </c>
      <c r="H12" s="28">
        <f t="shared" si="1"/>
        <v>97.5</v>
      </c>
      <c r="I12" s="28">
        <f t="shared" si="1"/>
        <v>99.5</v>
      </c>
      <c r="J12" s="28">
        <f t="shared" si="1"/>
        <v>79.5</v>
      </c>
      <c r="K12" s="28">
        <f t="shared" si="1"/>
        <v>93</v>
      </c>
      <c r="L12" s="28">
        <f t="shared" si="1"/>
        <v>88</v>
      </c>
      <c r="M12" s="28">
        <f t="shared" si="1"/>
        <v>92.5</v>
      </c>
      <c r="N12" s="28">
        <f t="shared" si="1"/>
        <v>98</v>
      </c>
      <c r="O12" s="28">
        <f t="shared" si="1"/>
        <v>99</v>
      </c>
      <c r="P12" s="28">
        <f t="shared" si="1"/>
        <v>94</v>
      </c>
      <c r="Q12" s="28">
        <f t="shared" si="1"/>
        <v>98</v>
      </c>
      <c r="R12" s="28">
        <f t="shared" si="1"/>
        <v>100</v>
      </c>
      <c r="S12" s="28">
        <f t="shared" si="1"/>
        <v>98</v>
      </c>
      <c r="T12" s="28">
        <f t="shared" si="1"/>
        <v>95.5</v>
      </c>
      <c r="U12" s="28">
        <f t="shared" si="1"/>
        <v>98</v>
      </c>
    </row>
    <row r="13" spans="1:21" s="15" customFormat="1" ht="21.95" customHeight="1" x14ac:dyDescent="0.2">
      <c r="A13" s="49"/>
      <c r="B13" s="35" t="s">
        <v>32</v>
      </c>
      <c r="C13" s="36">
        <v>20</v>
      </c>
      <c r="D13" s="37">
        <f>19.5</f>
        <v>19.5</v>
      </c>
      <c r="E13" s="37">
        <f>19.5</f>
        <v>19.5</v>
      </c>
      <c r="F13" s="37">
        <f>20</f>
        <v>20</v>
      </c>
      <c r="G13" s="37">
        <f>19.5</f>
        <v>19.5</v>
      </c>
      <c r="H13" s="37">
        <f>19.5</f>
        <v>19.5</v>
      </c>
      <c r="I13" s="37">
        <f>20</f>
        <v>20</v>
      </c>
      <c r="J13" s="37">
        <f>19.5</f>
        <v>19.5</v>
      </c>
      <c r="K13" s="37">
        <f>20</f>
        <v>20</v>
      </c>
      <c r="L13" s="37">
        <f>19.5</f>
        <v>19.5</v>
      </c>
      <c r="M13" s="37">
        <f>19.5</f>
        <v>19.5</v>
      </c>
      <c r="N13" s="37">
        <f>19.5</f>
        <v>19.5</v>
      </c>
      <c r="O13" s="37">
        <f>20</f>
        <v>20</v>
      </c>
      <c r="P13" s="37">
        <f>19.5</f>
        <v>19.5</v>
      </c>
      <c r="Q13" s="37">
        <f>19</f>
        <v>19</v>
      </c>
      <c r="R13" s="37">
        <f>20</f>
        <v>20</v>
      </c>
      <c r="S13" s="37">
        <f>20</f>
        <v>20</v>
      </c>
      <c r="T13" s="37">
        <f>19.5</f>
        <v>19.5</v>
      </c>
      <c r="U13" s="37">
        <f>20</f>
        <v>20</v>
      </c>
    </row>
    <row r="14" spans="1:21" s="15" customFormat="1" ht="21.95" customHeight="1" x14ac:dyDescent="0.2">
      <c r="A14" s="88"/>
      <c r="B14" s="35" t="s">
        <v>33</v>
      </c>
      <c r="C14" s="37">
        <v>30</v>
      </c>
      <c r="D14" s="37">
        <f>10+17.5</f>
        <v>27.5</v>
      </c>
      <c r="E14" s="37">
        <f>10+19.5</f>
        <v>29.5</v>
      </c>
      <c r="F14" s="37">
        <f>10-2.5+20</f>
        <v>27.5</v>
      </c>
      <c r="G14" s="37">
        <f>10-5+18</f>
        <v>23</v>
      </c>
      <c r="H14" s="37">
        <f>10+19</f>
        <v>29</v>
      </c>
      <c r="I14" s="37">
        <f>10+19.5</f>
        <v>29.5</v>
      </c>
      <c r="J14" s="37">
        <f>10-7.5+13.5</f>
        <v>16</v>
      </c>
      <c r="K14" s="37">
        <f>10-5+19.5</f>
        <v>24.5</v>
      </c>
      <c r="L14" s="37">
        <f>0+19</f>
        <v>19</v>
      </c>
      <c r="M14" s="37">
        <f>10-5+19.5</f>
        <v>24.5</v>
      </c>
      <c r="N14" s="37">
        <f>10+19</f>
        <v>29</v>
      </c>
      <c r="O14" s="37">
        <f>10+19.5</f>
        <v>29.5</v>
      </c>
      <c r="P14" s="37">
        <f>10+15.5</f>
        <v>25.5</v>
      </c>
      <c r="Q14" s="37">
        <f>10+19.5</f>
        <v>29.5</v>
      </c>
      <c r="R14" s="37">
        <f>10+20</f>
        <v>30</v>
      </c>
      <c r="S14" s="37">
        <f>10+19</f>
        <v>29</v>
      </c>
      <c r="T14" s="37">
        <f>10-2.5+19</f>
        <v>26.5</v>
      </c>
      <c r="U14" s="37">
        <f>10+18.5</f>
        <v>28.5</v>
      </c>
    </row>
    <row r="15" spans="1:21" s="15" customFormat="1" ht="21.95" customHeight="1" x14ac:dyDescent="0.2">
      <c r="A15" s="88"/>
      <c r="B15" s="35" t="s">
        <v>34</v>
      </c>
      <c r="C15" s="37">
        <v>30</v>
      </c>
      <c r="D15" s="37">
        <f>30</f>
        <v>30</v>
      </c>
      <c r="E15" s="37">
        <f>30</f>
        <v>30</v>
      </c>
      <c r="F15" s="37">
        <f>30</f>
        <v>30</v>
      </c>
      <c r="G15" s="37">
        <f>30</f>
        <v>30</v>
      </c>
      <c r="H15" s="37">
        <f>29</f>
        <v>29</v>
      </c>
      <c r="I15" s="37">
        <f>30</f>
        <v>30</v>
      </c>
      <c r="J15" s="37">
        <f>25</f>
        <v>25</v>
      </c>
      <c r="K15" s="37">
        <f>28.5</f>
        <v>28.5</v>
      </c>
      <c r="L15" s="37">
        <f>29.5</f>
        <v>29.5</v>
      </c>
      <c r="M15" s="37">
        <f>28.5</f>
        <v>28.5</v>
      </c>
      <c r="N15" s="37">
        <f>29.5</f>
        <v>29.5</v>
      </c>
      <c r="O15" s="37">
        <f>29.5</f>
        <v>29.5</v>
      </c>
      <c r="P15" s="37">
        <f>29</f>
        <v>29</v>
      </c>
      <c r="Q15" s="37">
        <f>29.5</f>
        <v>29.5</v>
      </c>
      <c r="R15" s="37">
        <f>30</f>
        <v>30</v>
      </c>
      <c r="S15" s="37">
        <f>29</f>
        <v>29</v>
      </c>
      <c r="T15" s="37">
        <f>29.5</f>
        <v>29.5</v>
      </c>
      <c r="U15" s="37">
        <f>29.5</f>
        <v>29.5</v>
      </c>
    </row>
    <row r="16" spans="1:21" s="15" customFormat="1" ht="21.95" customHeight="1" x14ac:dyDescent="0.2">
      <c r="A16" s="88"/>
      <c r="B16" s="35" t="s">
        <v>35</v>
      </c>
      <c r="C16" s="36">
        <v>20</v>
      </c>
      <c r="D16" s="37">
        <f>20</f>
        <v>20</v>
      </c>
      <c r="E16" s="37">
        <f>20</f>
        <v>20</v>
      </c>
      <c r="F16" s="37">
        <f>20</f>
        <v>20</v>
      </c>
      <c r="G16" s="37">
        <f>20</f>
        <v>20</v>
      </c>
      <c r="H16" s="37">
        <f>20</f>
        <v>20</v>
      </c>
      <c r="I16" s="37">
        <f>20</f>
        <v>20</v>
      </c>
      <c r="J16" s="37">
        <f>19</f>
        <v>19</v>
      </c>
      <c r="K16" s="37">
        <f>20</f>
        <v>20</v>
      </c>
      <c r="L16" s="37">
        <f>20</f>
        <v>20</v>
      </c>
      <c r="M16" s="37">
        <f>20</f>
        <v>20</v>
      </c>
      <c r="N16" s="37">
        <f>20</f>
        <v>20</v>
      </c>
      <c r="O16" s="37">
        <f>20</f>
        <v>20</v>
      </c>
      <c r="P16" s="37">
        <f>20</f>
        <v>20</v>
      </c>
      <c r="Q16" s="37">
        <f>20</f>
        <v>20</v>
      </c>
      <c r="R16" s="37">
        <f>20</f>
        <v>20</v>
      </c>
      <c r="S16" s="37">
        <f>20</f>
        <v>20</v>
      </c>
      <c r="T16" s="37">
        <f>20</f>
        <v>20</v>
      </c>
      <c r="U16" s="37">
        <f>20</f>
        <v>20</v>
      </c>
    </row>
    <row r="17" spans="1:21" s="15" customFormat="1" ht="21.95" customHeight="1" x14ac:dyDescent="0.2">
      <c r="A17" s="49">
        <v>3</v>
      </c>
      <c r="B17" s="41" t="s">
        <v>36</v>
      </c>
      <c r="C17" s="42">
        <f>SUM(C18:C19)</f>
        <v>20</v>
      </c>
      <c r="D17" s="42">
        <f>SUM(D18:D19)</f>
        <v>20</v>
      </c>
      <c r="E17" s="42">
        <f t="shared" ref="E17:U17" si="2">SUM(E18:E19)</f>
        <v>20</v>
      </c>
      <c r="F17" s="42">
        <f t="shared" si="2"/>
        <v>20</v>
      </c>
      <c r="G17" s="42">
        <f t="shared" si="2"/>
        <v>20</v>
      </c>
      <c r="H17" s="42">
        <f t="shared" si="2"/>
        <v>20</v>
      </c>
      <c r="I17" s="42">
        <f t="shared" si="2"/>
        <v>20</v>
      </c>
      <c r="J17" s="42">
        <f t="shared" si="2"/>
        <v>20</v>
      </c>
      <c r="K17" s="42">
        <f t="shared" si="2"/>
        <v>20</v>
      </c>
      <c r="L17" s="42">
        <f t="shared" si="2"/>
        <v>20</v>
      </c>
      <c r="M17" s="42">
        <f t="shared" si="2"/>
        <v>20</v>
      </c>
      <c r="N17" s="42">
        <f t="shared" si="2"/>
        <v>20</v>
      </c>
      <c r="O17" s="42">
        <f t="shared" si="2"/>
        <v>20</v>
      </c>
      <c r="P17" s="42">
        <f t="shared" si="2"/>
        <v>20</v>
      </c>
      <c r="Q17" s="42">
        <f t="shared" si="2"/>
        <v>20</v>
      </c>
      <c r="R17" s="42">
        <f t="shared" si="2"/>
        <v>20</v>
      </c>
      <c r="S17" s="42">
        <f t="shared" si="2"/>
        <v>20</v>
      </c>
      <c r="T17" s="42">
        <f t="shared" si="2"/>
        <v>20</v>
      </c>
      <c r="U17" s="42">
        <f t="shared" si="2"/>
        <v>20</v>
      </c>
    </row>
    <row r="18" spans="1:21" s="15" customFormat="1" ht="25.5" customHeight="1" x14ac:dyDescent="0.2">
      <c r="A18" s="44"/>
      <c r="B18" s="35" t="s">
        <v>37</v>
      </c>
      <c r="C18" s="36">
        <v>10</v>
      </c>
      <c r="D18" s="36">
        <v>10</v>
      </c>
      <c r="E18" s="36">
        <v>10</v>
      </c>
      <c r="F18" s="36">
        <v>10</v>
      </c>
      <c r="G18" s="36">
        <v>10</v>
      </c>
      <c r="H18" s="36">
        <v>10</v>
      </c>
      <c r="I18" s="36">
        <v>10</v>
      </c>
      <c r="J18" s="36">
        <v>10</v>
      </c>
      <c r="K18" s="36">
        <v>10</v>
      </c>
      <c r="L18" s="36">
        <v>10</v>
      </c>
      <c r="M18" s="36">
        <v>10</v>
      </c>
      <c r="N18" s="36">
        <v>10</v>
      </c>
      <c r="O18" s="36">
        <v>10</v>
      </c>
      <c r="P18" s="36">
        <v>10</v>
      </c>
      <c r="Q18" s="36">
        <v>10</v>
      </c>
      <c r="R18" s="36">
        <v>10</v>
      </c>
      <c r="S18" s="36">
        <v>10</v>
      </c>
      <c r="T18" s="36">
        <v>10</v>
      </c>
      <c r="U18" s="36">
        <v>10</v>
      </c>
    </row>
    <row r="19" spans="1:21" s="15" customFormat="1" ht="21.95" customHeight="1" x14ac:dyDescent="0.2">
      <c r="A19" s="44"/>
      <c r="B19" s="35" t="s">
        <v>38</v>
      </c>
      <c r="C19" s="39">
        <v>10</v>
      </c>
      <c r="D19" s="36">
        <v>10</v>
      </c>
      <c r="E19" s="36">
        <v>10</v>
      </c>
      <c r="F19" s="36">
        <v>10</v>
      </c>
      <c r="G19" s="36">
        <v>10</v>
      </c>
      <c r="H19" s="36">
        <v>10</v>
      </c>
      <c r="I19" s="36">
        <v>10</v>
      </c>
      <c r="J19" s="36">
        <v>10</v>
      </c>
      <c r="K19" s="36">
        <v>10</v>
      </c>
      <c r="L19" s="36">
        <v>10</v>
      </c>
      <c r="M19" s="36">
        <v>10</v>
      </c>
      <c r="N19" s="36">
        <v>10</v>
      </c>
      <c r="O19" s="36">
        <v>10</v>
      </c>
      <c r="P19" s="36">
        <v>10</v>
      </c>
      <c r="Q19" s="36">
        <v>10</v>
      </c>
      <c r="R19" s="36">
        <v>10</v>
      </c>
      <c r="S19" s="36">
        <v>10</v>
      </c>
      <c r="T19" s="36">
        <v>10</v>
      </c>
      <c r="U19" s="36">
        <v>10</v>
      </c>
    </row>
    <row r="20" spans="1:21" s="15" customFormat="1" ht="21.95" customHeight="1" x14ac:dyDescent="0.2">
      <c r="A20" s="49">
        <v>4</v>
      </c>
      <c r="B20" s="41" t="s">
        <v>39</v>
      </c>
      <c r="C20" s="51">
        <v>10</v>
      </c>
      <c r="D20" s="51">
        <v>10</v>
      </c>
      <c r="E20" s="51">
        <v>10</v>
      </c>
      <c r="F20" s="51">
        <v>10</v>
      </c>
      <c r="G20" s="51">
        <v>10</v>
      </c>
      <c r="H20" s="51">
        <v>10</v>
      </c>
      <c r="I20" s="51">
        <v>10</v>
      </c>
      <c r="J20" s="51">
        <v>10</v>
      </c>
      <c r="K20" s="51">
        <v>10</v>
      </c>
      <c r="L20" s="51">
        <v>10</v>
      </c>
      <c r="M20" s="51">
        <v>10</v>
      </c>
      <c r="N20" s="51">
        <v>10</v>
      </c>
      <c r="O20" s="51">
        <v>10</v>
      </c>
      <c r="P20" s="51">
        <v>10</v>
      </c>
      <c r="Q20" s="51">
        <v>10</v>
      </c>
      <c r="R20" s="51">
        <v>10</v>
      </c>
      <c r="S20" s="51">
        <v>10</v>
      </c>
      <c r="T20" s="51">
        <v>10</v>
      </c>
      <c r="U20" s="51">
        <v>10</v>
      </c>
    </row>
    <row r="21" spans="1:21" ht="27" customHeight="1" x14ac:dyDescent="0.2">
      <c r="A21" s="25" t="s">
        <v>40</v>
      </c>
      <c r="B21" s="26" t="s">
        <v>41</v>
      </c>
      <c r="C21" s="27">
        <f>C22+C23+C26+C27+C28+C31</f>
        <v>100</v>
      </c>
      <c r="D21" s="43">
        <f>D22+D23+D26+D27+D28+D31</f>
        <v>80</v>
      </c>
      <c r="E21" s="28">
        <f t="shared" ref="E21:U21" si="3">E22+E23+E26+E27+E28+E31</f>
        <v>95</v>
      </c>
      <c r="F21" s="28">
        <f t="shared" si="3"/>
        <v>95</v>
      </c>
      <c r="G21" s="28">
        <f t="shared" si="3"/>
        <v>95</v>
      </c>
      <c r="H21" s="28">
        <f t="shared" si="3"/>
        <v>95</v>
      </c>
      <c r="I21" s="28">
        <f t="shared" si="3"/>
        <v>80</v>
      </c>
      <c r="J21" s="28">
        <f t="shared" si="3"/>
        <v>74</v>
      </c>
      <c r="K21" s="28">
        <f t="shared" si="3"/>
        <v>90</v>
      </c>
      <c r="L21" s="28">
        <f t="shared" si="3"/>
        <v>80</v>
      </c>
      <c r="M21" s="28">
        <f t="shared" si="3"/>
        <v>80</v>
      </c>
      <c r="N21" s="28">
        <f t="shared" si="3"/>
        <v>80</v>
      </c>
      <c r="O21" s="28">
        <f t="shared" si="3"/>
        <v>92</v>
      </c>
      <c r="P21" s="43">
        <f t="shared" si="3"/>
        <v>92</v>
      </c>
      <c r="Q21" s="28">
        <f t="shared" si="3"/>
        <v>87</v>
      </c>
      <c r="R21" s="28">
        <f t="shared" si="3"/>
        <v>100</v>
      </c>
      <c r="S21" s="28">
        <f t="shared" si="3"/>
        <v>95</v>
      </c>
      <c r="T21" s="28">
        <f t="shared" si="3"/>
        <v>95</v>
      </c>
      <c r="U21" s="28">
        <f t="shared" si="3"/>
        <v>95</v>
      </c>
    </row>
    <row r="22" spans="1:21" s="52" customFormat="1" ht="24" customHeight="1" x14ac:dyDescent="0.25">
      <c r="A22" s="49">
        <v>1</v>
      </c>
      <c r="B22" s="41" t="s">
        <v>42</v>
      </c>
      <c r="C22" s="51">
        <v>20</v>
      </c>
      <c r="D22" s="51">
        <v>20</v>
      </c>
      <c r="E22" s="51">
        <v>20</v>
      </c>
      <c r="F22" s="51">
        <v>20</v>
      </c>
      <c r="G22" s="51">
        <v>20</v>
      </c>
      <c r="H22" s="51">
        <v>20</v>
      </c>
      <c r="I22" s="51">
        <v>20</v>
      </c>
      <c r="J22" s="51">
        <v>20</v>
      </c>
      <c r="K22" s="51">
        <v>20</v>
      </c>
      <c r="L22" s="51">
        <v>20</v>
      </c>
      <c r="M22" s="51">
        <v>20</v>
      </c>
      <c r="N22" s="51">
        <v>20</v>
      </c>
      <c r="O22" s="51">
        <v>20</v>
      </c>
      <c r="P22" s="51">
        <v>20</v>
      </c>
      <c r="Q22" s="51">
        <v>20</v>
      </c>
      <c r="R22" s="51">
        <v>20</v>
      </c>
      <c r="S22" s="51">
        <v>20</v>
      </c>
      <c r="T22" s="51">
        <v>20</v>
      </c>
      <c r="U22" s="51">
        <v>20</v>
      </c>
    </row>
    <row r="23" spans="1:21" s="52" customFormat="1" ht="24" customHeight="1" x14ac:dyDescent="0.25">
      <c r="A23" s="49">
        <v>2</v>
      </c>
      <c r="B23" s="41" t="s">
        <v>43</v>
      </c>
      <c r="C23" s="51">
        <f>SUM(C24:C25)</f>
        <v>30</v>
      </c>
      <c r="D23" s="51">
        <f>SUM(D24:D25)</f>
        <v>25</v>
      </c>
      <c r="E23" s="51">
        <f t="shared" ref="E23:U23" si="4">SUM(E24:E25)</f>
        <v>25</v>
      </c>
      <c r="F23" s="51">
        <f t="shared" si="4"/>
        <v>25</v>
      </c>
      <c r="G23" s="51">
        <f t="shared" si="4"/>
        <v>25</v>
      </c>
      <c r="H23" s="51">
        <f t="shared" si="4"/>
        <v>25</v>
      </c>
      <c r="I23" s="51">
        <f t="shared" si="4"/>
        <v>25</v>
      </c>
      <c r="J23" s="51">
        <f t="shared" si="4"/>
        <v>25</v>
      </c>
      <c r="K23" s="51">
        <f t="shared" si="4"/>
        <v>25</v>
      </c>
      <c r="L23" s="51">
        <f t="shared" si="4"/>
        <v>25</v>
      </c>
      <c r="M23" s="51">
        <f t="shared" si="4"/>
        <v>25</v>
      </c>
      <c r="N23" s="51">
        <f t="shared" si="4"/>
        <v>25</v>
      </c>
      <c r="O23" s="51">
        <f t="shared" si="4"/>
        <v>25</v>
      </c>
      <c r="P23" s="51">
        <f t="shared" si="4"/>
        <v>25</v>
      </c>
      <c r="Q23" s="51">
        <f t="shared" si="4"/>
        <v>25</v>
      </c>
      <c r="R23" s="51">
        <f t="shared" si="4"/>
        <v>30</v>
      </c>
      <c r="S23" s="51">
        <f t="shared" si="4"/>
        <v>25</v>
      </c>
      <c r="T23" s="51">
        <f t="shared" si="4"/>
        <v>25</v>
      </c>
      <c r="U23" s="51">
        <f t="shared" si="4"/>
        <v>25</v>
      </c>
    </row>
    <row r="24" spans="1:21" s="52" customFormat="1" ht="24" customHeight="1" x14ac:dyDescent="0.25">
      <c r="A24" s="44" t="s">
        <v>44</v>
      </c>
      <c r="B24" s="56" t="s">
        <v>45</v>
      </c>
      <c r="C24" s="38">
        <v>20</v>
      </c>
      <c r="D24" s="38">
        <f>15</f>
        <v>15</v>
      </c>
      <c r="E24" s="38">
        <f>15</f>
        <v>15</v>
      </c>
      <c r="F24" s="38">
        <f>15</f>
        <v>15</v>
      </c>
      <c r="G24" s="38">
        <f>15</f>
        <v>15</v>
      </c>
      <c r="H24" s="38">
        <f>15</f>
        <v>15</v>
      </c>
      <c r="I24" s="38">
        <f>15</f>
        <v>15</v>
      </c>
      <c r="J24" s="38">
        <f>15</f>
        <v>15</v>
      </c>
      <c r="K24" s="38">
        <f>15</f>
        <v>15</v>
      </c>
      <c r="L24" s="38">
        <f>15</f>
        <v>15</v>
      </c>
      <c r="M24" s="38">
        <f>15</f>
        <v>15</v>
      </c>
      <c r="N24" s="38">
        <f>15</f>
        <v>15</v>
      </c>
      <c r="O24" s="38">
        <f>15</f>
        <v>15</v>
      </c>
      <c r="P24" s="38">
        <f>15</f>
        <v>15</v>
      </c>
      <c r="Q24" s="38">
        <f>15</f>
        <v>15</v>
      </c>
      <c r="R24" s="38">
        <v>20</v>
      </c>
      <c r="S24" s="38">
        <v>15</v>
      </c>
      <c r="T24" s="38">
        <v>15</v>
      </c>
      <c r="U24" s="38">
        <v>15</v>
      </c>
    </row>
    <row r="25" spans="1:21" s="52" customFormat="1" ht="24" customHeight="1" x14ac:dyDescent="0.25">
      <c r="A25" s="44" t="s">
        <v>46</v>
      </c>
      <c r="B25" s="56" t="s">
        <v>47</v>
      </c>
      <c r="C25" s="38">
        <v>10</v>
      </c>
      <c r="D25" s="38">
        <f>10</f>
        <v>10</v>
      </c>
      <c r="E25" s="38">
        <f>10</f>
        <v>10</v>
      </c>
      <c r="F25" s="38">
        <f>10</f>
        <v>10</v>
      </c>
      <c r="G25" s="38">
        <f>10</f>
        <v>10</v>
      </c>
      <c r="H25" s="38">
        <f>10</f>
        <v>10</v>
      </c>
      <c r="I25" s="38">
        <f>10</f>
        <v>10</v>
      </c>
      <c r="J25" s="38">
        <f>10</f>
        <v>10</v>
      </c>
      <c r="K25" s="38">
        <f>10</f>
        <v>10</v>
      </c>
      <c r="L25" s="38">
        <f>10</f>
        <v>10</v>
      </c>
      <c r="M25" s="38">
        <f>10</f>
        <v>10</v>
      </c>
      <c r="N25" s="38">
        <f>10</f>
        <v>10</v>
      </c>
      <c r="O25" s="38">
        <f>10</f>
        <v>10</v>
      </c>
      <c r="P25" s="38">
        <f>10</f>
        <v>10</v>
      </c>
      <c r="Q25" s="38">
        <f>10</f>
        <v>10</v>
      </c>
      <c r="R25" s="38">
        <f>10</f>
        <v>10</v>
      </c>
      <c r="S25" s="38">
        <f>10</f>
        <v>10</v>
      </c>
      <c r="T25" s="38">
        <f>10</f>
        <v>10</v>
      </c>
      <c r="U25" s="38">
        <f>10</f>
        <v>10</v>
      </c>
    </row>
    <row r="26" spans="1:21" s="52" customFormat="1" ht="24" customHeight="1" x14ac:dyDescent="0.25">
      <c r="A26" s="49">
        <v>3</v>
      </c>
      <c r="B26" s="41" t="s">
        <v>48</v>
      </c>
      <c r="C26" s="42">
        <v>15</v>
      </c>
      <c r="D26" s="42">
        <v>15</v>
      </c>
      <c r="E26" s="51">
        <v>15</v>
      </c>
      <c r="F26" s="51">
        <v>15</v>
      </c>
      <c r="G26" s="51">
        <v>15</v>
      </c>
      <c r="H26" s="51">
        <v>15</v>
      </c>
      <c r="I26" s="51">
        <v>15</v>
      </c>
      <c r="J26" s="51">
        <f>9</f>
        <v>9</v>
      </c>
      <c r="K26" s="51">
        <v>15</v>
      </c>
      <c r="L26" s="51">
        <v>15</v>
      </c>
      <c r="M26" s="51">
        <v>15</v>
      </c>
      <c r="N26" s="51">
        <v>15</v>
      </c>
      <c r="O26" s="51">
        <v>12</v>
      </c>
      <c r="P26" s="57">
        <v>12</v>
      </c>
      <c r="Q26" s="51">
        <v>12</v>
      </c>
      <c r="R26" s="51">
        <v>15</v>
      </c>
      <c r="S26" s="51">
        <v>15</v>
      </c>
      <c r="T26" s="51">
        <v>15</v>
      </c>
      <c r="U26" s="51">
        <v>15</v>
      </c>
    </row>
    <row r="27" spans="1:21" s="52" customFormat="1" ht="24" customHeight="1" x14ac:dyDescent="0.25">
      <c r="A27" s="49">
        <v>4</v>
      </c>
      <c r="B27" s="41" t="s">
        <v>49</v>
      </c>
      <c r="C27" s="51">
        <v>10</v>
      </c>
      <c r="D27" s="51">
        <v>10</v>
      </c>
      <c r="E27" s="51">
        <v>10</v>
      </c>
      <c r="F27" s="51">
        <v>10</v>
      </c>
      <c r="G27" s="51">
        <v>10</v>
      </c>
      <c r="H27" s="51">
        <v>10</v>
      </c>
      <c r="I27" s="51">
        <v>10</v>
      </c>
      <c r="J27" s="51">
        <v>10</v>
      </c>
      <c r="K27" s="51">
        <v>10</v>
      </c>
      <c r="L27" s="51">
        <v>10</v>
      </c>
      <c r="M27" s="51">
        <v>10</v>
      </c>
      <c r="N27" s="51">
        <v>10</v>
      </c>
      <c r="O27" s="51">
        <v>10</v>
      </c>
      <c r="P27" s="51">
        <v>10</v>
      </c>
      <c r="Q27" s="51">
        <v>10</v>
      </c>
      <c r="R27" s="51">
        <v>10</v>
      </c>
      <c r="S27" s="51">
        <v>10</v>
      </c>
      <c r="T27" s="51">
        <v>10</v>
      </c>
      <c r="U27" s="51">
        <v>10</v>
      </c>
    </row>
    <row r="28" spans="1:21" s="89" customFormat="1" ht="24" customHeight="1" x14ac:dyDescent="0.25">
      <c r="A28" s="25">
        <v>5</v>
      </c>
      <c r="B28" s="26" t="s">
        <v>50</v>
      </c>
      <c r="C28" s="67">
        <f>SUM(C29:C30)</f>
        <v>20</v>
      </c>
      <c r="D28" s="68">
        <f t="shared" ref="D28:U28" si="5">SUM(D29:D30)</f>
        <v>5</v>
      </c>
      <c r="E28" s="53">
        <f t="shared" si="5"/>
        <v>20</v>
      </c>
      <c r="F28" s="53">
        <f t="shared" si="5"/>
        <v>20</v>
      </c>
      <c r="G28" s="53">
        <f t="shared" si="5"/>
        <v>20</v>
      </c>
      <c r="H28" s="53">
        <f t="shared" si="5"/>
        <v>20</v>
      </c>
      <c r="I28" s="53">
        <f t="shared" si="5"/>
        <v>5</v>
      </c>
      <c r="J28" s="53">
        <f t="shared" si="5"/>
        <v>5</v>
      </c>
      <c r="K28" s="53">
        <f t="shared" si="5"/>
        <v>15</v>
      </c>
      <c r="L28" s="53">
        <f t="shared" si="5"/>
        <v>5</v>
      </c>
      <c r="M28" s="53">
        <f t="shared" si="5"/>
        <v>5</v>
      </c>
      <c r="N28" s="53">
        <f t="shared" si="5"/>
        <v>5</v>
      </c>
      <c r="O28" s="53">
        <f t="shared" si="5"/>
        <v>20</v>
      </c>
      <c r="P28" s="54">
        <f t="shared" si="5"/>
        <v>20</v>
      </c>
      <c r="Q28" s="53">
        <f t="shared" si="5"/>
        <v>15</v>
      </c>
      <c r="R28" s="53">
        <f t="shared" si="5"/>
        <v>20</v>
      </c>
      <c r="S28" s="53">
        <f t="shared" si="5"/>
        <v>20</v>
      </c>
      <c r="T28" s="53">
        <f t="shared" si="5"/>
        <v>20</v>
      </c>
      <c r="U28" s="53">
        <f t="shared" si="5"/>
        <v>20</v>
      </c>
    </row>
    <row r="29" spans="1:21" s="89" customFormat="1" ht="24" customHeight="1" x14ac:dyDescent="0.25">
      <c r="A29" s="66" t="s">
        <v>44</v>
      </c>
      <c r="B29" s="56" t="s">
        <v>51</v>
      </c>
      <c r="C29" s="90">
        <v>15</v>
      </c>
      <c r="D29" s="63">
        <v>0</v>
      </c>
      <c r="E29" s="63">
        <v>15</v>
      </c>
      <c r="F29" s="63">
        <v>15</v>
      </c>
      <c r="G29" s="63">
        <v>15</v>
      </c>
      <c r="H29" s="63">
        <v>15</v>
      </c>
      <c r="I29" s="63">
        <v>0</v>
      </c>
      <c r="J29" s="63">
        <v>0</v>
      </c>
      <c r="K29" s="63">
        <v>10</v>
      </c>
      <c r="L29" s="63">
        <v>0</v>
      </c>
      <c r="M29" s="63">
        <v>0</v>
      </c>
      <c r="N29" s="63">
        <v>0</v>
      </c>
      <c r="O29" s="63">
        <v>15</v>
      </c>
      <c r="P29" s="63">
        <v>15</v>
      </c>
      <c r="Q29" s="63">
        <v>10</v>
      </c>
      <c r="R29" s="91">
        <v>15</v>
      </c>
      <c r="S29" s="91">
        <v>15</v>
      </c>
      <c r="T29" s="91">
        <v>15</v>
      </c>
      <c r="U29" s="91">
        <v>15</v>
      </c>
    </row>
    <row r="30" spans="1:21" s="89" customFormat="1" ht="24" customHeight="1" x14ac:dyDescent="0.25">
      <c r="A30" s="66" t="s">
        <v>46</v>
      </c>
      <c r="B30" s="56" t="s">
        <v>52</v>
      </c>
      <c r="C30" s="90">
        <v>5</v>
      </c>
      <c r="D30" s="91">
        <v>5</v>
      </c>
      <c r="E30" s="91">
        <v>5</v>
      </c>
      <c r="F30" s="91">
        <v>5</v>
      </c>
      <c r="G30" s="91">
        <v>5</v>
      </c>
      <c r="H30" s="91">
        <v>5</v>
      </c>
      <c r="I30" s="91">
        <v>5</v>
      </c>
      <c r="J30" s="91">
        <v>5</v>
      </c>
      <c r="K30" s="91">
        <v>5</v>
      </c>
      <c r="L30" s="91">
        <v>5</v>
      </c>
      <c r="M30" s="91">
        <v>5</v>
      </c>
      <c r="N30" s="91">
        <v>5</v>
      </c>
      <c r="O30" s="91">
        <v>5</v>
      </c>
      <c r="P30" s="91">
        <v>5</v>
      </c>
      <c r="Q30" s="91">
        <v>5</v>
      </c>
      <c r="R30" s="91">
        <v>5</v>
      </c>
      <c r="S30" s="91">
        <v>5</v>
      </c>
      <c r="T30" s="91">
        <v>5</v>
      </c>
      <c r="U30" s="91">
        <v>5</v>
      </c>
    </row>
    <row r="31" spans="1:21" s="62" customFormat="1" ht="24" customHeight="1" x14ac:dyDescent="0.25">
      <c r="A31" s="49">
        <v>6</v>
      </c>
      <c r="B31" s="41" t="s">
        <v>53</v>
      </c>
      <c r="C31" s="51">
        <v>5</v>
      </c>
      <c r="D31" s="51">
        <f>5</f>
        <v>5</v>
      </c>
      <c r="E31" s="51">
        <f>5</f>
        <v>5</v>
      </c>
      <c r="F31" s="51">
        <f>5</f>
        <v>5</v>
      </c>
      <c r="G31" s="51">
        <f>5</f>
        <v>5</v>
      </c>
      <c r="H31" s="51">
        <f>5</f>
        <v>5</v>
      </c>
      <c r="I31" s="51">
        <f>5</f>
        <v>5</v>
      </c>
      <c r="J31" s="51">
        <f>5</f>
        <v>5</v>
      </c>
      <c r="K31" s="51">
        <f>5</f>
        <v>5</v>
      </c>
      <c r="L31" s="51">
        <f>5</f>
        <v>5</v>
      </c>
      <c r="M31" s="51">
        <f>5</f>
        <v>5</v>
      </c>
      <c r="N31" s="51">
        <f>5</f>
        <v>5</v>
      </c>
      <c r="O31" s="51">
        <f>5</f>
        <v>5</v>
      </c>
      <c r="P31" s="51">
        <f>5</f>
        <v>5</v>
      </c>
      <c r="Q31" s="51">
        <f>5</f>
        <v>5</v>
      </c>
      <c r="R31" s="51">
        <f>5</f>
        <v>5</v>
      </c>
      <c r="S31" s="51">
        <f>5</f>
        <v>5</v>
      </c>
      <c r="T31" s="51">
        <f>5</f>
        <v>5</v>
      </c>
      <c r="U31" s="51">
        <f>5</f>
        <v>5</v>
      </c>
    </row>
    <row r="32" spans="1:21" ht="21.95" customHeight="1" x14ac:dyDescent="0.2">
      <c r="A32" s="66"/>
      <c r="B32" s="25" t="s">
        <v>54</v>
      </c>
      <c r="C32" s="67">
        <f>C10+C21</f>
        <v>250</v>
      </c>
      <c r="D32" s="68">
        <f>D10+D21</f>
        <v>227</v>
      </c>
      <c r="E32" s="28">
        <f t="shared" ref="E32:U32" si="6">E10+E21</f>
        <v>244</v>
      </c>
      <c r="F32" s="28">
        <f t="shared" si="6"/>
        <v>242.5</v>
      </c>
      <c r="G32" s="28">
        <f t="shared" si="6"/>
        <v>237.5</v>
      </c>
      <c r="H32" s="28">
        <f t="shared" si="6"/>
        <v>242.5</v>
      </c>
      <c r="I32" s="28">
        <f t="shared" si="6"/>
        <v>229.5</v>
      </c>
      <c r="J32" s="28">
        <f t="shared" si="6"/>
        <v>203.5</v>
      </c>
      <c r="K32" s="28">
        <f t="shared" si="6"/>
        <v>233</v>
      </c>
      <c r="L32" s="28">
        <f t="shared" si="6"/>
        <v>218</v>
      </c>
      <c r="M32" s="28">
        <f t="shared" si="6"/>
        <v>222.5</v>
      </c>
      <c r="N32" s="28">
        <f t="shared" si="6"/>
        <v>228</v>
      </c>
      <c r="O32" s="28">
        <f t="shared" si="6"/>
        <v>241</v>
      </c>
      <c r="P32" s="68">
        <f t="shared" si="6"/>
        <v>236</v>
      </c>
      <c r="Q32" s="28">
        <f t="shared" si="6"/>
        <v>235</v>
      </c>
      <c r="R32" s="28">
        <f t="shared" si="6"/>
        <v>250</v>
      </c>
      <c r="S32" s="28">
        <f t="shared" si="6"/>
        <v>243</v>
      </c>
      <c r="T32" s="28">
        <f t="shared" si="6"/>
        <v>240.5</v>
      </c>
      <c r="U32" s="28">
        <f t="shared" si="6"/>
        <v>243</v>
      </c>
    </row>
    <row r="33" spans="2:21" ht="18" customHeight="1" x14ac:dyDescent="0.2"/>
    <row r="34" spans="2:21" ht="15.75" x14ac:dyDescent="0.2">
      <c r="B34" s="69" t="s">
        <v>113</v>
      </c>
      <c r="P34" s="92"/>
      <c r="Q34" s="92"/>
      <c r="R34" s="92"/>
      <c r="S34" s="92"/>
    </row>
    <row r="35" spans="2:21" x14ac:dyDescent="0.2">
      <c r="B35" s="71" t="s">
        <v>56</v>
      </c>
    </row>
    <row r="36" spans="2:21" ht="26.25" customHeight="1" x14ac:dyDescent="0.2">
      <c r="B36" s="78" t="s">
        <v>114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2:21" ht="18" customHeight="1" x14ac:dyDescent="0.2">
      <c r="B37" s="76" t="s">
        <v>115</v>
      </c>
    </row>
    <row r="38" spans="2:21" ht="66" customHeight="1" x14ac:dyDescent="0.2">
      <c r="B38" s="93" t="s">
        <v>116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2:21" ht="27" customHeight="1" x14ac:dyDescent="0.2">
      <c r="B39" s="74" t="s">
        <v>117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 ht="32.25" customHeight="1" x14ac:dyDescent="0.2">
      <c r="B40" s="78" t="s">
        <v>118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2:21" ht="28.5" customHeight="1" x14ac:dyDescent="0.2">
      <c r="B41" s="78" t="s">
        <v>119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2:21" ht="22.5" customHeight="1" x14ac:dyDescent="0.2">
      <c r="B42" s="78" t="s">
        <v>120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2:21" s="96" customFormat="1" ht="26.25" customHeight="1" x14ac:dyDescent="0.2">
      <c r="B43" s="95" t="s">
        <v>121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</row>
    <row r="44" spans="2:21" s="96" customFormat="1" ht="17.25" customHeight="1" x14ac:dyDescent="0.2">
      <c r="B44" s="97" t="s">
        <v>122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</row>
    <row r="45" spans="2:21" ht="16.5" customHeight="1" x14ac:dyDescent="0.2">
      <c r="B45" s="74" t="s">
        <v>123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 ht="29.25" customHeight="1" x14ac:dyDescent="0.2">
      <c r="B46" s="74" t="s">
        <v>124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 ht="17.25" customHeight="1" x14ac:dyDescent="0.2">
      <c r="B47" s="99" t="s">
        <v>125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</row>
    <row r="48" spans="2:21" ht="30" customHeight="1" x14ac:dyDescent="0.2">
      <c r="B48" s="78" t="s">
        <v>126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</row>
    <row r="49" spans="1:21" ht="42.75" customHeight="1" x14ac:dyDescent="0.2">
      <c r="B49" s="78" t="s">
        <v>127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1:21" ht="31.5" customHeight="1" x14ac:dyDescent="0.2">
      <c r="B50" s="78" t="s">
        <v>128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</row>
    <row r="51" spans="1:21" ht="28.5" customHeight="1" x14ac:dyDescent="0.2">
      <c r="B51" s="78" t="s">
        <v>129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  <row r="52" spans="1:21" ht="19.5" customHeight="1" x14ac:dyDescent="0.2">
      <c r="B52" s="78" t="s">
        <v>130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</row>
    <row r="53" spans="1:21" s="12" customFormat="1" x14ac:dyDescent="0.2">
      <c r="A53" s="8"/>
      <c r="B53" s="77" t="s">
        <v>70</v>
      </c>
      <c r="C53" s="8"/>
      <c r="P53" s="100"/>
      <c r="Q53" s="100"/>
      <c r="R53" s="100"/>
      <c r="S53" s="100"/>
      <c r="U53" s="8"/>
    </row>
    <row r="54" spans="1:21" ht="18.75" customHeight="1" x14ac:dyDescent="0.2">
      <c r="B54" s="72" t="s">
        <v>131</v>
      </c>
      <c r="P54" s="101"/>
      <c r="Q54" s="101"/>
      <c r="R54" s="101"/>
      <c r="S54" s="101"/>
    </row>
    <row r="55" spans="1:21" ht="18.75" customHeight="1" x14ac:dyDescent="0.2">
      <c r="B55" s="72" t="s">
        <v>132</v>
      </c>
    </row>
    <row r="56" spans="1:21" ht="18.75" customHeight="1" x14ac:dyDescent="0.2">
      <c r="B56" s="72" t="s">
        <v>133</v>
      </c>
    </row>
    <row r="57" spans="1:21" ht="18.75" customHeight="1" x14ac:dyDescent="0.2">
      <c r="B57" s="72" t="s">
        <v>134</v>
      </c>
    </row>
    <row r="58" spans="1:21" ht="18.75" customHeight="1" x14ac:dyDescent="0.2">
      <c r="B58" s="72" t="s">
        <v>135</v>
      </c>
    </row>
    <row r="59" spans="1:21" ht="15.75" customHeight="1" x14ac:dyDescent="0.2">
      <c r="B59" s="78" t="s">
        <v>136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ht="25.5" customHeight="1" x14ac:dyDescent="0.2">
      <c r="B60" s="74" t="s">
        <v>137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1:21" ht="18.75" customHeight="1" x14ac:dyDescent="0.2">
      <c r="B61" s="72" t="s">
        <v>138</v>
      </c>
    </row>
    <row r="62" spans="1:21" ht="18.75" customHeight="1" x14ac:dyDescent="0.2">
      <c r="B62" s="72" t="s">
        <v>139</v>
      </c>
    </row>
    <row r="63" spans="1:21" ht="18.75" customHeight="1" x14ac:dyDescent="0.2">
      <c r="B63" s="72" t="s">
        <v>140</v>
      </c>
    </row>
    <row r="64" spans="1:21" ht="18.75" customHeight="1" x14ac:dyDescent="0.2">
      <c r="B64" s="72" t="s">
        <v>141</v>
      </c>
    </row>
    <row r="65" spans="2:12" ht="18.75" customHeight="1" x14ac:dyDescent="0.2">
      <c r="B65" s="72" t="s">
        <v>142</v>
      </c>
    </row>
    <row r="66" spans="2:12" ht="18.75" customHeight="1" x14ac:dyDescent="0.2">
      <c r="B66" s="72" t="s">
        <v>143</v>
      </c>
    </row>
    <row r="67" spans="2:12" ht="18.75" customHeight="1" x14ac:dyDescent="0.2">
      <c r="B67" s="72" t="s">
        <v>144</v>
      </c>
    </row>
    <row r="68" spans="2:12" ht="18.75" customHeight="1" x14ac:dyDescent="0.2">
      <c r="B68" s="72" t="s">
        <v>145</v>
      </c>
    </row>
    <row r="69" spans="2:12" ht="18.75" customHeight="1" x14ac:dyDescent="0.2">
      <c r="B69" s="72" t="s">
        <v>146</v>
      </c>
      <c r="L69" s="102"/>
    </row>
    <row r="70" spans="2:12" ht="18.75" customHeight="1" x14ac:dyDescent="0.2">
      <c r="B70" s="72" t="s">
        <v>147</v>
      </c>
    </row>
    <row r="71" spans="2:12" x14ac:dyDescent="0.2">
      <c r="B71" s="72"/>
    </row>
  </sheetData>
  <mergeCells count="27">
    <mergeCell ref="B60:U60"/>
    <mergeCell ref="B49:U49"/>
    <mergeCell ref="B50:U50"/>
    <mergeCell ref="B51:U51"/>
    <mergeCell ref="B52:U52"/>
    <mergeCell ref="P54:S54"/>
    <mergeCell ref="B59:U59"/>
    <mergeCell ref="B42:U42"/>
    <mergeCell ref="B43:U43"/>
    <mergeCell ref="B45:U45"/>
    <mergeCell ref="B46:U46"/>
    <mergeCell ref="B47:U47"/>
    <mergeCell ref="B48:U48"/>
    <mergeCell ref="P34:S34"/>
    <mergeCell ref="B36:U36"/>
    <mergeCell ref="B38:U38"/>
    <mergeCell ref="B39:U39"/>
    <mergeCell ref="B40:U40"/>
    <mergeCell ref="B41:U41"/>
    <mergeCell ref="N2:T2"/>
    <mergeCell ref="A4:U4"/>
    <mergeCell ref="A5:U5"/>
    <mergeCell ref="A6:U6"/>
    <mergeCell ref="A8:A9"/>
    <mergeCell ref="B8:B9"/>
    <mergeCell ref="C8:C9"/>
    <mergeCell ref="D8:U8"/>
  </mergeCells>
  <pageMargins left="0" right="0" top="0.39370078740157483" bottom="0.39370078740157483" header="0.11811023622047245" footer="0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6"/>
  <sheetViews>
    <sheetView topLeftCell="A23" workbookViewId="0">
      <selection activeCell="B51" sqref="B51"/>
    </sheetView>
  </sheetViews>
  <sheetFormatPr defaultRowHeight="12.75" x14ac:dyDescent="0.2"/>
  <cols>
    <col min="1" max="1" width="5.42578125" style="8" customWidth="1"/>
    <col min="2" max="2" width="28.7109375" style="8" customWidth="1"/>
    <col min="3" max="3" width="6" style="8" customWidth="1"/>
    <col min="4" max="20" width="6.7109375" style="12" customWidth="1"/>
    <col min="21" max="16384" width="9.140625" style="8"/>
  </cols>
  <sheetData>
    <row r="1" spans="1:22" s="2" customFormat="1" ht="16.5" x14ac:dyDescent="0.25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4" t="s">
        <v>1</v>
      </c>
      <c r="N1" s="4"/>
      <c r="O1" s="4"/>
      <c r="P1" s="4"/>
      <c r="Q1" s="4"/>
      <c r="R1" s="4"/>
      <c r="S1" s="4"/>
      <c r="T1" s="3"/>
    </row>
    <row r="2" spans="1:22" s="2" customFormat="1" ht="17.25" x14ac:dyDescent="0.3">
      <c r="A2" s="1" t="s">
        <v>2</v>
      </c>
      <c r="C2" s="5"/>
      <c r="D2" s="3"/>
      <c r="E2" s="3"/>
      <c r="F2" s="3"/>
      <c r="G2" s="3"/>
      <c r="H2" s="3"/>
      <c r="I2" s="3"/>
      <c r="J2" s="3"/>
      <c r="K2" s="3"/>
      <c r="L2" s="3"/>
      <c r="M2" s="4" t="s">
        <v>3</v>
      </c>
      <c r="N2" s="4"/>
      <c r="O2" s="4"/>
      <c r="P2" s="4"/>
      <c r="Q2" s="4"/>
      <c r="R2" s="4"/>
      <c r="S2" s="4"/>
      <c r="T2" s="3"/>
    </row>
    <row r="4" spans="1:22" ht="18.75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</row>
    <row r="5" spans="1:22" ht="19.5" x14ac:dyDescent="0.35">
      <c r="A5" s="9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2" ht="16.5" customHeight="1" x14ac:dyDescent="0.25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16.5" customHeight="1" x14ac:dyDescent="0.25">
      <c r="A7" s="11"/>
      <c r="B7" s="11"/>
      <c r="C7" s="11"/>
    </row>
    <row r="8" spans="1:22" s="15" customFormat="1" x14ac:dyDescent="0.2">
      <c r="A8" s="13" t="s">
        <v>7</v>
      </c>
      <c r="B8" s="13" t="s">
        <v>8</v>
      </c>
      <c r="C8" s="13" t="s">
        <v>9</v>
      </c>
      <c r="D8" s="14" t="s">
        <v>10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5" customFormat="1" ht="27" customHeight="1" x14ac:dyDescent="0.2">
      <c r="A9" s="13"/>
      <c r="B9" s="13"/>
      <c r="C9" s="13"/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  <c r="N9" s="16" t="s">
        <v>21</v>
      </c>
      <c r="O9" s="16" t="s">
        <v>22</v>
      </c>
      <c r="P9" s="16" t="s">
        <v>23</v>
      </c>
      <c r="Q9" s="16" t="s">
        <v>24</v>
      </c>
      <c r="R9" s="16" t="s">
        <v>25</v>
      </c>
      <c r="S9" s="16" t="s">
        <v>26</v>
      </c>
      <c r="T9" s="16" t="s">
        <v>27</v>
      </c>
    </row>
    <row r="10" spans="1:22" ht="31.5" customHeight="1" x14ac:dyDescent="0.2">
      <c r="A10" s="17" t="s">
        <v>28</v>
      </c>
      <c r="B10" s="18" t="s">
        <v>29</v>
      </c>
      <c r="C10" s="19">
        <f>C11+C12+C17+C20</f>
        <v>150</v>
      </c>
      <c r="D10" s="20">
        <f t="shared" ref="D10:T10" si="0">D11+D12+D17+D20</f>
        <v>149</v>
      </c>
      <c r="E10" s="20">
        <f t="shared" si="0"/>
        <v>148.5</v>
      </c>
      <c r="F10" s="20">
        <f t="shared" si="0"/>
        <v>147</v>
      </c>
      <c r="G10" s="20">
        <f t="shared" si="0"/>
        <v>145.5</v>
      </c>
      <c r="H10" s="20">
        <f t="shared" si="0"/>
        <v>149</v>
      </c>
      <c r="I10" s="20">
        <f t="shared" si="0"/>
        <v>142.5</v>
      </c>
      <c r="J10" s="20">
        <f t="shared" si="0"/>
        <v>149</v>
      </c>
      <c r="K10" s="20">
        <f t="shared" si="0"/>
        <v>150</v>
      </c>
      <c r="L10" s="20">
        <f t="shared" si="0"/>
        <v>149</v>
      </c>
      <c r="M10" s="20">
        <f t="shared" si="0"/>
        <v>150</v>
      </c>
      <c r="N10" s="20">
        <f t="shared" si="0"/>
        <v>145</v>
      </c>
      <c r="O10" s="20">
        <f t="shared" si="0"/>
        <v>150</v>
      </c>
      <c r="P10" s="20">
        <f t="shared" si="0"/>
        <v>148.5</v>
      </c>
      <c r="Q10" s="20">
        <f t="shared" si="0"/>
        <v>146</v>
      </c>
      <c r="R10" s="20">
        <f t="shared" si="0"/>
        <v>150</v>
      </c>
      <c r="S10" s="20">
        <f t="shared" si="0"/>
        <v>141</v>
      </c>
      <c r="T10" s="20">
        <f t="shared" si="0"/>
        <v>148</v>
      </c>
    </row>
    <row r="11" spans="1:22" ht="23.25" customHeight="1" x14ac:dyDescent="0.2">
      <c r="A11" s="21">
        <v>1</v>
      </c>
      <c r="B11" s="22" t="s">
        <v>30</v>
      </c>
      <c r="C11" s="23">
        <v>20</v>
      </c>
      <c r="D11" s="24">
        <f>20</f>
        <v>20</v>
      </c>
      <c r="E11" s="24">
        <f>20</f>
        <v>20</v>
      </c>
      <c r="F11" s="24">
        <f>20</f>
        <v>20</v>
      </c>
      <c r="G11" s="24">
        <f>20</f>
        <v>20</v>
      </c>
      <c r="H11" s="24">
        <f>20</f>
        <v>20</v>
      </c>
      <c r="I11" s="24">
        <f>20</f>
        <v>20</v>
      </c>
      <c r="J11" s="24">
        <f>20</f>
        <v>20</v>
      </c>
      <c r="K11" s="24">
        <f>20</f>
        <v>20</v>
      </c>
      <c r="L11" s="24">
        <f>20</f>
        <v>20</v>
      </c>
      <c r="M11" s="24">
        <f>20</f>
        <v>20</v>
      </c>
      <c r="N11" s="24">
        <f>20</f>
        <v>20</v>
      </c>
      <c r="O11" s="24">
        <f>20</f>
        <v>20</v>
      </c>
      <c r="P11" s="24">
        <f>20</f>
        <v>20</v>
      </c>
      <c r="Q11" s="24">
        <f>20</f>
        <v>20</v>
      </c>
      <c r="R11" s="24">
        <f>20</f>
        <v>20</v>
      </c>
      <c r="S11" s="24">
        <f>20</f>
        <v>20</v>
      </c>
      <c r="T11" s="24">
        <f>20</f>
        <v>20</v>
      </c>
    </row>
    <row r="12" spans="1:22" ht="21.95" customHeight="1" x14ac:dyDescent="0.2">
      <c r="A12" s="25">
        <v>2</v>
      </c>
      <c r="B12" s="26" t="s">
        <v>31</v>
      </c>
      <c r="C12" s="27">
        <f>SUM(C13:C16)</f>
        <v>100</v>
      </c>
      <c r="D12" s="28">
        <f t="shared" ref="D12:T12" si="1">SUM(D13:D16)</f>
        <v>99</v>
      </c>
      <c r="E12" s="28">
        <f t="shared" si="1"/>
        <v>98.5</v>
      </c>
      <c r="F12" s="28">
        <f t="shared" si="1"/>
        <v>97</v>
      </c>
      <c r="G12" s="28">
        <f t="shared" si="1"/>
        <v>95.5</v>
      </c>
      <c r="H12" s="28">
        <f t="shared" si="1"/>
        <v>99</v>
      </c>
      <c r="I12" s="28">
        <f t="shared" si="1"/>
        <v>92.5</v>
      </c>
      <c r="J12" s="28">
        <f t="shared" si="1"/>
        <v>99</v>
      </c>
      <c r="K12" s="28">
        <f t="shared" si="1"/>
        <v>100</v>
      </c>
      <c r="L12" s="28">
        <f t="shared" si="1"/>
        <v>99</v>
      </c>
      <c r="M12" s="28">
        <f t="shared" si="1"/>
        <v>100</v>
      </c>
      <c r="N12" s="28">
        <f t="shared" si="1"/>
        <v>95</v>
      </c>
      <c r="O12" s="28">
        <f t="shared" si="1"/>
        <v>100</v>
      </c>
      <c r="P12" s="28">
        <f t="shared" si="1"/>
        <v>98.5</v>
      </c>
      <c r="Q12" s="28">
        <f t="shared" si="1"/>
        <v>96</v>
      </c>
      <c r="R12" s="28">
        <f t="shared" si="1"/>
        <v>100</v>
      </c>
      <c r="S12" s="28">
        <f t="shared" si="1"/>
        <v>91</v>
      </c>
      <c r="T12" s="28">
        <f t="shared" si="1"/>
        <v>98</v>
      </c>
    </row>
    <row r="13" spans="1:22" ht="21.95" customHeight="1" x14ac:dyDescent="0.2">
      <c r="A13" s="25"/>
      <c r="B13" s="29" t="s">
        <v>32</v>
      </c>
      <c r="C13" s="30">
        <v>20</v>
      </c>
      <c r="D13" s="31">
        <f>19.5</f>
        <v>19.5</v>
      </c>
      <c r="E13" s="32">
        <f>20</f>
        <v>20</v>
      </c>
      <c r="F13" s="32">
        <f>19</f>
        <v>19</v>
      </c>
      <c r="G13" s="32">
        <f>19</f>
        <v>19</v>
      </c>
      <c r="H13" s="32">
        <f>20</f>
        <v>20</v>
      </c>
      <c r="I13" s="32">
        <f>20</f>
        <v>20</v>
      </c>
      <c r="J13" s="33">
        <f>19.5</f>
        <v>19.5</v>
      </c>
      <c r="K13" s="32">
        <f>20</f>
        <v>20</v>
      </c>
      <c r="L13" s="32">
        <f>20</f>
        <v>20</v>
      </c>
      <c r="M13" s="32">
        <v>20</v>
      </c>
      <c r="N13" s="32">
        <f>20</f>
        <v>20</v>
      </c>
      <c r="O13" s="32">
        <f>20</f>
        <v>20</v>
      </c>
      <c r="P13" s="33">
        <f>19.5</f>
        <v>19.5</v>
      </c>
      <c r="Q13" s="33">
        <f>19.5</f>
        <v>19.5</v>
      </c>
      <c r="R13" s="32">
        <f>20</f>
        <v>20</v>
      </c>
      <c r="S13" s="32">
        <f>20</f>
        <v>20</v>
      </c>
      <c r="T13" s="33">
        <f>20</f>
        <v>20</v>
      </c>
    </row>
    <row r="14" spans="1:22" ht="21.95" customHeight="1" x14ac:dyDescent="0.2">
      <c r="A14" s="34"/>
      <c r="B14" s="35" t="s">
        <v>33</v>
      </c>
      <c r="C14" s="36">
        <v>30</v>
      </c>
      <c r="D14" s="33">
        <f>10+19.5</f>
        <v>29.5</v>
      </c>
      <c r="E14" s="33">
        <f>10+19.5</f>
        <v>29.5</v>
      </c>
      <c r="F14" s="33">
        <f>10+18.5</f>
        <v>28.5</v>
      </c>
      <c r="G14" s="37">
        <f>10+17.5</f>
        <v>27.5</v>
      </c>
      <c r="H14" s="38">
        <f>10+19</f>
        <v>29</v>
      </c>
      <c r="I14" s="37">
        <f>10-7.5+20</f>
        <v>22.5</v>
      </c>
      <c r="J14" s="36">
        <f>10+20</f>
        <v>30</v>
      </c>
      <c r="K14" s="36">
        <f>10+20</f>
        <v>30</v>
      </c>
      <c r="L14" s="36">
        <f>10+19</f>
        <v>29</v>
      </c>
      <c r="M14" s="36">
        <f>10+20</f>
        <v>30</v>
      </c>
      <c r="N14" s="36">
        <f>10-5+20</f>
        <v>25</v>
      </c>
      <c r="O14" s="36">
        <f>10+20</f>
        <v>30</v>
      </c>
      <c r="P14" s="37">
        <f>10+19.5</f>
        <v>29.5</v>
      </c>
      <c r="Q14" s="37">
        <f>10+17.5</f>
        <v>27.5</v>
      </c>
      <c r="R14" s="36">
        <f>10+20</f>
        <v>30</v>
      </c>
      <c r="S14" s="39">
        <f>10-7.5+18.5</f>
        <v>21</v>
      </c>
      <c r="T14" s="33">
        <f>10+20-0.5</f>
        <v>29.5</v>
      </c>
    </row>
    <row r="15" spans="1:22" ht="21.95" customHeight="1" x14ac:dyDescent="0.2">
      <c r="A15" s="34"/>
      <c r="B15" s="29" t="s">
        <v>34</v>
      </c>
      <c r="C15" s="30">
        <v>30</v>
      </c>
      <c r="D15" s="32">
        <f>30</f>
        <v>30</v>
      </c>
      <c r="E15" s="32">
        <f>29</f>
        <v>29</v>
      </c>
      <c r="F15" s="33">
        <f>29.5</f>
        <v>29.5</v>
      </c>
      <c r="G15" s="32">
        <f>29</f>
        <v>29</v>
      </c>
      <c r="H15" s="32">
        <v>30</v>
      </c>
      <c r="I15" s="32">
        <f>30</f>
        <v>30</v>
      </c>
      <c r="J15" s="33">
        <f>29.5</f>
        <v>29.5</v>
      </c>
      <c r="K15" s="40">
        <f>10+20</f>
        <v>30</v>
      </c>
      <c r="L15" s="32">
        <f>30</f>
        <v>30</v>
      </c>
      <c r="M15" s="32">
        <f>30</f>
        <v>30</v>
      </c>
      <c r="N15" s="32">
        <f>30</f>
        <v>30</v>
      </c>
      <c r="O15" s="32">
        <f>30</f>
        <v>30</v>
      </c>
      <c r="P15" s="33">
        <f>29.5</f>
        <v>29.5</v>
      </c>
      <c r="Q15" s="32">
        <f>29</f>
        <v>29</v>
      </c>
      <c r="R15" s="32">
        <f>30</f>
        <v>30</v>
      </c>
      <c r="S15" s="32">
        <f>30</f>
        <v>30</v>
      </c>
      <c r="T15" s="33">
        <f>29.5-1</f>
        <v>28.5</v>
      </c>
    </row>
    <row r="16" spans="1:22" ht="21.95" customHeight="1" x14ac:dyDescent="0.2">
      <c r="A16" s="34"/>
      <c r="B16" s="29" t="s">
        <v>35</v>
      </c>
      <c r="C16" s="30">
        <v>20</v>
      </c>
      <c r="D16" s="32">
        <f>20</f>
        <v>20</v>
      </c>
      <c r="E16" s="32">
        <v>20</v>
      </c>
      <c r="F16" s="32">
        <v>20</v>
      </c>
      <c r="G16" s="32">
        <f>20</f>
        <v>20</v>
      </c>
      <c r="H16" s="32">
        <v>20</v>
      </c>
      <c r="I16" s="32">
        <f>20</f>
        <v>20</v>
      </c>
      <c r="J16" s="32">
        <f>20</f>
        <v>20</v>
      </c>
      <c r="K16" s="32">
        <f>20</f>
        <v>20</v>
      </c>
      <c r="L16" s="32">
        <f>20</f>
        <v>20</v>
      </c>
      <c r="M16" s="32">
        <f>20</f>
        <v>20</v>
      </c>
      <c r="N16" s="32">
        <f>20</f>
        <v>20</v>
      </c>
      <c r="O16" s="32">
        <f>20</f>
        <v>20</v>
      </c>
      <c r="P16" s="32">
        <f>20</f>
        <v>20</v>
      </c>
      <c r="Q16" s="32">
        <f>20</f>
        <v>20</v>
      </c>
      <c r="R16" s="32">
        <f>20</f>
        <v>20</v>
      </c>
      <c r="S16" s="32">
        <f>20</f>
        <v>20</v>
      </c>
      <c r="T16" s="33">
        <f>20</f>
        <v>20</v>
      </c>
    </row>
    <row r="17" spans="1:20" ht="21.95" customHeight="1" x14ac:dyDescent="0.2">
      <c r="A17" s="25">
        <v>3</v>
      </c>
      <c r="B17" s="41" t="s">
        <v>36</v>
      </c>
      <c r="C17" s="42">
        <f>SUM(C18:C19)</f>
        <v>20</v>
      </c>
      <c r="D17" s="28">
        <f t="shared" ref="D17:T17" si="2">SUM(D18:D19)</f>
        <v>20</v>
      </c>
      <c r="E17" s="43">
        <f t="shared" si="2"/>
        <v>20</v>
      </c>
      <c r="F17" s="28">
        <f t="shared" si="2"/>
        <v>20</v>
      </c>
      <c r="G17" s="28">
        <f t="shared" si="2"/>
        <v>20</v>
      </c>
      <c r="H17" s="43">
        <f t="shared" si="2"/>
        <v>20</v>
      </c>
      <c r="I17" s="43">
        <f t="shared" si="2"/>
        <v>20</v>
      </c>
      <c r="J17" s="43">
        <f t="shared" si="2"/>
        <v>20</v>
      </c>
      <c r="K17" s="43">
        <f t="shared" si="2"/>
        <v>20</v>
      </c>
      <c r="L17" s="43">
        <f t="shared" si="2"/>
        <v>20</v>
      </c>
      <c r="M17" s="43">
        <f t="shared" si="2"/>
        <v>20</v>
      </c>
      <c r="N17" s="28">
        <f t="shared" si="2"/>
        <v>20</v>
      </c>
      <c r="O17" s="43">
        <f t="shared" si="2"/>
        <v>20</v>
      </c>
      <c r="P17" s="43">
        <f t="shared" si="2"/>
        <v>20</v>
      </c>
      <c r="Q17" s="28">
        <f t="shared" si="2"/>
        <v>20</v>
      </c>
      <c r="R17" s="43">
        <f t="shared" si="2"/>
        <v>20</v>
      </c>
      <c r="S17" s="43">
        <f t="shared" si="2"/>
        <v>20</v>
      </c>
      <c r="T17" s="43">
        <f t="shared" si="2"/>
        <v>20</v>
      </c>
    </row>
    <row r="18" spans="1:20" s="15" customFormat="1" ht="21.95" customHeight="1" x14ac:dyDescent="0.2">
      <c r="A18" s="44"/>
      <c r="B18" s="35" t="s">
        <v>37</v>
      </c>
      <c r="C18" s="36">
        <v>10</v>
      </c>
      <c r="D18" s="38">
        <v>10</v>
      </c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8">
        <v>10</v>
      </c>
      <c r="K18" s="38">
        <v>10</v>
      </c>
      <c r="L18" s="38">
        <v>10</v>
      </c>
      <c r="M18" s="38">
        <v>10</v>
      </c>
      <c r="N18" s="38">
        <v>10</v>
      </c>
      <c r="O18" s="38">
        <v>10</v>
      </c>
      <c r="P18" s="38">
        <v>10</v>
      </c>
      <c r="Q18" s="38">
        <v>10</v>
      </c>
      <c r="R18" s="38">
        <v>10</v>
      </c>
      <c r="S18" s="38">
        <v>10</v>
      </c>
      <c r="T18" s="38">
        <v>10</v>
      </c>
    </row>
    <row r="19" spans="1:20" s="15" customFormat="1" ht="21.95" customHeight="1" x14ac:dyDescent="0.2">
      <c r="A19" s="44"/>
      <c r="B19" s="35" t="s">
        <v>38</v>
      </c>
      <c r="C19" s="36">
        <v>10</v>
      </c>
      <c r="D19" s="38">
        <v>10</v>
      </c>
      <c r="E19" s="38">
        <v>10</v>
      </c>
      <c r="F19" s="38">
        <v>10</v>
      </c>
      <c r="G19" s="38">
        <v>10</v>
      </c>
      <c r="H19" s="38">
        <v>10</v>
      </c>
      <c r="I19" s="38">
        <v>10</v>
      </c>
      <c r="J19" s="38">
        <v>10</v>
      </c>
      <c r="K19" s="38">
        <v>10</v>
      </c>
      <c r="L19" s="38">
        <v>10</v>
      </c>
      <c r="M19" s="38">
        <v>10</v>
      </c>
      <c r="N19" s="38">
        <v>10</v>
      </c>
      <c r="O19" s="38">
        <v>10</v>
      </c>
      <c r="P19" s="38">
        <v>10</v>
      </c>
      <c r="Q19" s="38">
        <v>10</v>
      </c>
      <c r="R19" s="38">
        <v>10</v>
      </c>
      <c r="S19" s="38">
        <v>10</v>
      </c>
      <c r="T19" s="38">
        <v>10</v>
      </c>
    </row>
    <row r="20" spans="1:20" s="48" customFormat="1" ht="25.5" customHeight="1" x14ac:dyDescent="0.2">
      <c r="A20" s="45">
        <v>4</v>
      </c>
      <c r="B20" s="46" t="s">
        <v>39</v>
      </c>
      <c r="C20" s="42">
        <v>10</v>
      </c>
      <c r="D20" s="47">
        <f>10</f>
        <v>10</v>
      </c>
      <c r="E20" s="47">
        <f>10</f>
        <v>10</v>
      </c>
      <c r="F20" s="47">
        <f>10</f>
        <v>10</v>
      </c>
      <c r="G20" s="47">
        <f>10</f>
        <v>10</v>
      </c>
      <c r="H20" s="47">
        <f>10</f>
        <v>10</v>
      </c>
      <c r="I20" s="47">
        <f>10</f>
        <v>10</v>
      </c>
      <c r="J20" s="47">
        <f>10</f>
        <v>10</v>
      </c>
      <c r="K20" s="47">
        <f>10</f>
        <v>10</v>
      </c>
      <c r="L20" s="47">
        <f>10</f>
        <v>10</v>
      </c>
      <c r="M20" s="47">
        <f>10</f>
        <v>10</v>
      </c>
      <c r="N20" s="47">
        <f>10</f>
        <v>10</v>
      </c>
      <c r="O20" s="47">
        <f>10</f>
        <v>10</v>
      </c>
      <c r="P20" s="47">
        <f>10</f>
        <v>10</v>
      </c>
      <c r="Q20" s="47">
        <f>10</f>
        <v>10</v>
      </c>
      <c r="R20" s="47">
        <f>10</f>
        <v>10</v>
      </c>
      <c r="S20" s="47">
        <f>10</f>
        <v>10</v>
      </c>
      <c r="T20" s="47">
        <f>10</f>
        <v>10</v>
      </c>
    </row>
    <row r="21" spans="1:20" ht="27" customHeight="1" x14ac:dyDescent="0.2">
      <c r="A21" s="25" t="s">
        <v>40</v>
      </c>
      <c r="B21" s="26" t="s">
        <v>41</v>
      </c>
      <c r="C21" s="27">
        <f>C22+C23+C26+C27+C28+C31</f>
        <v>100</v>
      </c>
      <c r="D21" s="28">
        <f t="shared" ref="D21:T21" si="3">D22+D23+D26+D27+D28+D31</f>
        <v>90</v>
      </c>
      <c r="E21" s="43">
        <f t="shared" si="3"/>
        <v>90</v>
      </c>
      <c r="F21" s="28">
        <f t="shared" si="3"/>
        <v>80</v>
      </c>
      <c r="G21" s="28">
        <f t="shared" si="3"/>
        <v>74</v>
      </c>
      <c r="H21" s="43">
        <f t="shared" si="3"/>
        <v>85</v>
      </c>
      <c r="I21" s="43">
        <f t="shared" si="3"/>
        <v>90</v>
      </c>
      <c r="J21" s="43">
        <f t="shared" si="3"/>
        <v>85</v>
      </c>
      <c r="K21" s="43">
        <f t="shared" si="3"/>
        <v>85</v>
      </c>
      <c r="L21" s="43">
        <f t="shared" si="3"/>
        <v>85</v>
      </c>
      <c r="M21" s="43">
        <f t="shared" si="3"/>
        <v>85</v>
      </c>
      <c r="N21" s="28">
        <f t="shared" si="3"/>
        <v>77</v>
      </c>
      <c r="O21" s="43">
        <f t="shared" si="3"/>
        <v>85</v>
      </c>
      <c r="P21" s="43">
        <f t="shared" si="3"/>
        <v>80</v>
      </c>
      <c r="Q21" s="28">
        <f t="shared" si="3"/>
        <v>80</v>
      </c>
      <c r="R21" s="43">
        <f t="shared" si="3"/>
        <v>80</v>
      </c>
      <c r="S21" s="43">
        <f t="shared" si="3"/>
        <v>90</v>
      </c>
      <c r="T21" s="43">
        <f t="shared" si="3"/>
        <v>95</v>
      </c>
    </row>
    <row r="22" spans="1:20" s="52" customFormat="1" ht="24" customHeight="1" x14ac:dyDescent="0.25">
      <c r="A22" s="49">
        <v>1</v>
      </c>
      <c r="B22" s="41" t="s">
        <v>42</v>
      </c>
      <c r="C22" s="50">
        <v>20</v>
      </c>
      <c r="D22" s="51">
        <f>20</f>
        <v>20</v>
      </c>
      <c r="E22" s="51">
        <f>20</f>
        <v>20</v>
      </c>
      <c r="F22" s="51">
        <f>20</f>
        <v>20</v>
      </c>
      <c r="G22" s="51">
        <f>20</f>
        <v>20</v>
      </c>
      <c r="H22" s="51">
        <f>20</f>
        <v>20</v>
      </c>
      <c r="I22" s="51">
        <f>20</f>
        <v>20</v>
      </c>
      <c r="J22" s="51">
        <f>20</f>
        <v>20</v>
      </c>
      <c r="K22" s="51">
        <f>20</f>
        <v>20</v>
      </c>
      <c r="L22" s="51">
        <f>20</f>
        <v>20</v>
      </c>
      <c r="M22" s="51">
        <f>20</f>
        <v>20</v>
      </c>
      <c r="N22" s="51">
        <f>20</f>
        <v>20</v>
      </c>
      <c r="O22" s="51">
        <f>20</f>
        <v>20</v>
      </c>
      <c r="P22" s="51">
        <f>20</f>
        <v>20</v>
      </c>
      <c r="Q22" s="51">
        <f>20</f>
        <v>20</v>
      </c>
      <c r="R22" s="51">
        <f>20</f>
        <v>20</v>
      </c>
      <c r="S22" s="51">
        <f>20</f>
        <v>20</v>
      </c>
      <c r="T22" s="51">
        <f>20</f>
        <v>20</v>
      </c>
    </row>
    <row r="23" spans="1:20" s="55" customFormat="1" ht="24" customHeight="1" x14ac:dyDescent="0.25">
      <c r="A23" s="25">
        <v>2</v>
      </c>
      <c r="B23" s="26" t="s">
        <v>43</v>
      </c>
      <c r="C23" s="27">
        <f>SUM(C24:C25)</f>
        <v>30</v>
      </c>
      <c r="D23" s="53">
        <f t="shared" ref="D23:T23" si="4">SUM(D24:D25)</f>
        <v>25</v>
      </c>
      <c r="E23" s="54">
        <f t="shared" si="4"/>
        <v>25</v>
      </c>
      <c r="F23" s="53">
        <f t="shared" si="4"/>
        <v>25</v>
      </c>
      <c r="G23" s="53">
        <f t="shared" si="4"/>
        <v>25</v>
      </c>
      <c r="H23" s="54">
        <f t="shared" si="4"/>
        <v>30</v>
      </c>
      <c r="I23" s="54">
        <f t="shared" si="4"/>
        <v>25</v>
      </c>
      <c r="J23" s="54">
        <f t="shared" si="4"/>
        <v>30</v>
      </c>
      <c r="K23" s="54">
        <f t="shared" si="4"/>
        <v>30</v>
      </c>
      <c r="L23" s="54">
        <f t="shared" si="4"/>
        <v>30</v>
      </c>
      <c r="M23" s="54">
        <f t="shared" si="4"/>
        <v>30</v>
      </c>
      <c r="N23" s="53">
        <f t="shared" si="4"/>
        <v>25</v>
      </c>
      <c r="O23" s="54">
        <f t="shared" si="4"/>
        <v>30</v>
      </c>
      <c r="P23" s="54">
        <f t="shared" si="4"/>
        <v>25</v>
      </c>
      <c r="Q23" s="53">
        <f t="shared" si="4"/>
        <v>25</v>
      </c>
      <c r="R23" s="54">
        <f t="shared" si="4"/>
        <v>25</v>
      </c>
      <c r="S23" s="54">
        <f t="shared" si="4"/>
        <v>25</v>
      </c>
      <c r="T23" s="54">
        <f t="shared" si="4"/>
        <v>30</v>
      </c>
    </row>
    <row r="24" spans="1:20" s="52" customFormat="1" ht="24" customHeight="1" x14ac:dyDescent="0.25">
      <c r="A24" s="44" t="s">
        <v>44</v>
      </c>
      <c r="B24" s="56" t="s">
        <v>45</v>
      </c>
      <c r="C24" s="36">
        <v>20</v>
      </c>
      <c r="D24" s="38">
        <f>15</f>
        <v>15</v>
      </c>
      <c r="E24" s="38">
        <f>15</f>
        <v>15</v>
      </c>
      <c r="F24" s="38">
        <f>15</f>
        <v>15</v>
      </c>
      <c r="G24" s="38">
        <f>15</f>
        <v>15</v>
      </c>
      <c r="H24" s="38">
        <f>20</f>
        <v>20</v>
      </c>
      <c r="I24" s="38">
        <v>15</v>
      </c>
      <c r="J24" s="38">
        <v>20</v>
      </c>
      <c r="K24" s="38">
        <v>20</v>
      </c>
      <c r="L24" s="38">
        <v>20</v>
      </c>
      <c r="M24" s="38">
        <v>20</v>
      </c>
      <c r="N24" s="38">
        <v>15</v>
      </c>
      <c r="O24" s="38">
        <v>20</v>
      </c>
      <c r="P24" s="38">
        <v>15</v>
      </c>
      <c r="Q24" s="38">
        <v>15</v>
      </c>
      <c r="R24" s="38">
        <v>15</v>
      </c>
      <c r="S24" s="38">
        <v>15</v>
      </c>
      <c r="T24" s="38">
        <v>20</v>
      </c>
    </row>
    <row r="25" spans="1:20" s="52" customFormat="1" ht="24" customHeight="1" x14ac:dyDescent="0.25">
      <c r="A25" s="44" t="s">
        <v>46</v>
      </c>
      <c r="B25" s="56" t="s">
        <v>47</v>
      </c>
      <c r="C25" s="36">
        <v>10</v>
      </c>
      <c r="D25" s="38">
        <f>10</f>
        <v>10</v>
      </c>
      <c r="E25" s="38">
        <f>10</f>
        <v>10</v>
      </c>
      <c r="F25" s="38">
        <f>10</f>
        <v>10</v>
      </c>
      <c r="G25" s="38">
        <f>10</f>
        <v>10</v>
      </c>
      <c r="H25" s="38">
        <f>10</f>
        <v>10</v>
      </c>
      <c r="I25" s="38">
        <f>10</f>
        <v>10</v>
      </c>
      <c r="J25" s="38">
        <f>10</f>
        <v>10</v>
      </c>
      <c r="K25" s="38">
        <f>10</f>
        <v>10</v>
      </c>
      <c r="L25" s="38">
        <f>10</f>
        <v>10</v>
      </c>
      <c r="M25" s="38">
        <f>10</f>
        <v>10</v>
      </c>
      <c r="N25" s="38">
        <f>10</f>
        <v>10</v>
      </c>
      <c r="O25" s="38">
        <f>10</f>
        <v>10</v>
      </c>
      <c r="P25" s="38">
        <f>10</f>
        <v>10</v>
      </c>
      <c r="Q25" s="38">
        <f>10</f>
        <v>10</v>
      </c>
      <c r="R25" s="38">
        <f>10</f>
        <v>10</v>
      </c>
      <c r="S25" s="38">
        <f>10</f>
        <v>10</v>
      </c>
      <c r="T25" s="38">
        <f>10</f>
        <v>10</v>
      </c>
    </row>
    <row r="26" spans="1:20" s="52" customFormat="1" ht="24" customHeight="1" x14ac:dyDescent="0.25">
      <c r="A26" s="49">
        <v>3</v>
      </c>
      <c r="B26" s="41" t="s">
        <v>48</v>
      </c>
      <c r="C26" s="42">
        <v>15</v>
      </c>
      <c r="D26" s="51">
        <f>15</f>
        <v>15</v>
      </c>
      <c r="E26" s="51">
        <f>15</f>
        <v>15</v>
      </c>
      <c r="F26" s="51">
        <f>15</f>
        <v>15</v>
      </c>
      <c r="G26" s="51">
        <f>9</f>
        <v>9</v>
      </c>
      <c r="H26" s="57">
        <f>15</f>
        <v>15</v>
      </c>
      <c r="I26" s="57">
        <f>15</f>
        <v>15</v>
      </c>
      <c r="J26" s="57">
        <f>15</f>
        <v>15</v>
      </c>
      <c r="K26" s="57">
        <f>15</f>
        <v>15</v>
      </c>
      <c r="L26" s="57">
        <f>15</f>
        <v>15</v>
      </c>
      <c r="M26" s="57">
        <f>15</f>
        <v>15</v>
      </c>
      <c r="N26" s="51">
        <f>15-3</f>
        <v>12</v>
      </c>
      <c r="O26" s="57">
        <f>15</f>
        <v>15</v>
      </c>
      <c r="P26" s="57">
        <f>15</f>
        <v>15</v>
      </c>
      <c r="Q26" s="57">
        <f>15</f>
        <v>15</v>
      </c>
      <c r="R26" s="57">
        <f>15</f>
        <v>15</v>
      </c>
      <c r="S26" s="57">
        <f>15</f>
        <v>15</v>
      </c>
      <c r="T26" s="57">
        <f>15</f>
        <v>15</v>
      </c>
    </row>
    <row r="27" spans="1:20" s="52" customFormat="1" ht="24" customHeight="1" x14ac:dyDescent="0.25">
      <c r="A27" s="49">
        <v>4</v>
      </c>
      <c r="B27" s="41" t="s">
        <v>49</v>
      </c>
      <c r="C27" s="58">
        <v>10</v>
      </c>
      <c r="D27" s="59">
        <v>10</v>
      </c>
      <c r="E27" s="59">
        <v>10</v>
      </c>
      <c r="F27" s="59">
        <v>10</v>
      </c>
      <c r="G27" s="59">
        <v>10</v>
      </c>
      <c r="H27" s="59">
        <v>10</v>
      </c>
      <c r="I27" s="59">
        <v>10</v>
      </c>
      <c r="J27" s="59">
        <v>10</v>
      </c>
      <c r="K27" s="59">
        <v>10</v>
      </c>
      <c r="L27" s="59">
        <v>10</v>
      </c>
      <c r="M27" s="59">
        <v>10</v>
      </c>
      <c r="N27" s="59">
        <v>10</v>
      </c>
      <c r="O27" s="59">
        <v>10</v>
      </c>
      <c r="P27" s="59">
        <v>10</v>
      </c>
      <c r="Q27" s="59">
        <v>10</v>
      </c>
      <c r="R27" s="59">
        <v>10</v>
      </c>
      <c r="S27" s="59">
        <v>10</v>
      </c>
      <c r="T27" s="59">
        <v>10</v>
      </c>
    </row>
    <row r="28" spans="1:20" s="62" customFormat="1" ht="24" customHeight="1" x14ac:dyDescent="0.25">
      <c r="A28" s="49">
        <v>5</v>
      </c>
      <c r="B28" s="41" t="s">
        <v>50</v>
      </c>
      <c r="C28" s="60">
        <f>SUM(C29:C30)</f>
        <v>20</v>
      </c>
      <c r="D28" s="61">
        <f t="shared" ref="D28:T28" si="5">SUM(D29:D30)</f>
        <v>15</v>
      </c>
      <c r="E28" s="60">
        <f t="shared" si="5"/>
        <v>15</v>
      </c>
      <c r="F28" s="61">
        <f t="shared" si="5"/>
        <v>5</v>
      </c>
      <c r="G28" s="61">
        <f t="shared" si="5"/>
        <v>5</v>
      </c>
      <c r="H28" s="60">
        <f t="shared" si="5"/>
        <v>5</v>
      </c>
      <c r="I28" s="60">
        <f t="shared" si="5"/>
        <v>15</v>
      </c>
      <c r="J28" s="60">
        <f t="shared" si="5"/>
        <v>5</v>
      </c>
      <c r="K28" s="60">
        <f t="shared" si="5"/>
        <v>5</v>
      </c>
      <c r="L28" s="60">
        <f t="shared" si="5"/>
        <v>5</v>
      </c>
      <c r="M28" s="60">
        <f t="shared" si="5"/>
        <v>5</v>
      </c>
      <c r="N28" s="61">
        <f t="shared" si="5"/>
        <v>5</v>
      </c>
      <c r="O28" s="60">
        <f t="shared" si="5"/>
        <v>5</v>
      </c>
      <c r="P28" s="60">
        <f t="shared" si="5"/>
        <v>5</v>
      </c>
      <c r="Q28" s="61">
        <f t="shared" si="5"/>
        <v>5</v>
      </c>
      <c r="R28" s="60">
        <f t="shared" si="5"/>
        <v>5</v>
      </c>
      <c r="S28" s="60">
        <f t="shared" si="5"/>
        <v>15</v>
      </c>
      <c r="T28" s="60">
        <f t="shared" si="5"/>
        <v>15</v>
      </c>
    </row>
    <row r="29" spans="1:20" s="62" customFormat="1" ht="24" customHeight="1" x14ac:dyDescent="0.25">
      <c r="A29" s="44" t="s">
        <v>44</v>
      </c>
      <c r="B29" s="56" t="s">
        <v>51</v>
      </c>
      <c r="C29" s="63">
        <v>15</v>
      </c>
      <c r="D29" s="38">
        <v>10</v>
      </c>
      <c r="E29" s="64">
        <v>10</v>
      </c>
      <c r="F29" s="38">
        <f>0</f>
        <v>0</v>
      </c>
      <c r="G29" s="38">
        <f>0</f>
        <v>0</v>
      </c>
      <c r="H29" s="38">
        <f>0</f>
        <v>0</v>
      </c>
      <c r="I29" s="64">
        <v>10</v>
      </c>
      <c r="J29" s="64">
        <f>0</f>
        <v>0</v>
      </c>
      <c r="K29" s="64">
        <f>0</f>
        <v>0</v>
      </c>
      <c r="L29" s="64">
        <f>0</f>
        <v>0</v>
      </c>
      <c r="M29" s="64">
        <f>0</f>
        <v>0</v>
      </c>
      <c r="N29" s="64">
        <f>0</f>
        <v>0</v>
      </c>
      <c r="O29" s="64">
        <f>0</f>
        <v>0</v>
      </c>
      <c r="P29" s="64">
        <f>0</f>
        <v>0</v>
      </c>
      <c r="Q29" s="64">
        <f>0</f>
        <v>0</v>
      </c>
      <c r="R29" s="64">
        <f>0</f>
        <v>0</v>
      </c>
      <c r="S29" s="64">
        <v>10</v>
      </c>
      <c r="T29" s="64">
        <v>10</v>
      </c>
    </row>
    <row r="30" spans="1:20" s="62" customFormat="1" ht="24" customHeight="1" x14ac:dyDescent="0.25">
      <c r="A30" s="44" t="s">
        <v>46</v>
      </c>
      <c r="B30" s="56" t="s">
        <v>52</v>
      </c>
      <c r="C30" s="63">
        <v>5</v>
      </c>
      <c r="D30" s="38">
        <v>5</v>
      </c>
      <c r="E30" s="38">
        <v>5</v>
      </c>
      <c r="F30" s="38">
        <v>5</v>
      </c>
      <c r="G30" s="38">
        <v>5</v>
      </c>
      <c r="H30" s="38">
        <v>5</v>
      </c>
      <c r="I30" s="38">
        <v>5</v>
      </c>
      <c r="J30" s="38">
        <v>5</v>
      </c>
      <c r="K30" s="38">
        <v>5</v>
      </c>
      <c r="L30" s="38">
        <v>5</v>
      </c>
      <c r="M30" s="38">
        <v>5</v>
      </c>
      <c r="N30" s="38">
        <v>5</v>
      </c>
      <c r="O30" s="38">
        <v>5</v>
      </c>
      <c r="P30" s="38">
        <v>5</v>
      </c>
      <c r="Q30" s="38">
        <v>5</v>
      </c>
      <c r="R30" s="38">
        <v>5</v>
      </c>
      <c r="S30" s="38">
        <v>5</v>
      </c>
      <c r="T30" s="38">
        <v>5</v>
      </c>
    </row>
    <row r="31" spans="1:20" s="62" customFormat="1" ht="24" customHeight="1" x14ac:dyDescent="0.25">
      <c r="A31" s="49">
        <v>6</v>
      </c>
      <c r="B31" s="41" t="s">
        <v>53</v>
      </c>
      <c r="C31" s="60">
        <v>5</v>
      </c>
      <c r="D31" s="65">
        <f>5</f>
        <v>5</v>
      </c>
      <c r="E31" s="65">
        <f>5</f>
        <v>5</v>
      </c>
      <c r="F31" s="65">
        <f>5</f>
        <v>5</v>
      </c>
      <c r="G31" s="65">
        <f>5</f>
        <v>5</v>
      </c>
      <c r="H31" s="65">
        <f>5</f>
        <v>5</v>
      </c>
      <c r="I31" s="65">
        <f>5</f>
        <v>5</v>
      </c>
      <c r="J31" s="65">
        <f>5</f>
        <v>5</v>
      </c>
      <c r="K31" s="65">
        <f>5</f>
        <v>5</v>
      </c>
      <c r="L31" s="65">
        <f>5</f>
        <v>5</v>
      </c>
      <c r="M31" s="65">
        <f>5</f>
        <v>5</v>
      </c>
      <c r="N31" s="65">
        <f>5</f>
        <v>5</v>
      </c>
      <c r="O31" s="65">
        <f>5</f>
        <v>5</v>
      </c>
      <c r="P31" s="65">
        <f>5</f>
        <v>5</v>
      </c>
      <c r="Q31" s="65">
        <f>5</f>
        <v>5</v>
      </c>
      <c r="R31" s="65">
        <f>5</f>
        <v>5</v>
      </c>
      <c r="S31" s="65">
        <f>5</f>
        <v>5</v>
      </c>
      <c r="T31" s="65">
        <f>5</f>
        <v>5</v>
      </c>
    </row>
    <row r="32" spans="1:20" ht="21.95" customHeight="1" x14ac:dyDescent="0.2">
      <c r="A32" s="66"/>
      <c r="B32" s="25" t="s">
        <v>54</v>
      </c>
      <c r="C32" s="67">
        <f>C10+C21</f>
        <v>250</v>
      </c>
      <c r="D32" s="28">
        <f t="shared" ref="D32:T32" si="6">D10+D21</f>
        <v>239</v>
      </c>
      <c r="E32" s="68">
        <f t="shared" si="6"/>
        <v>238.5</v>
      </c>
      <c r="F32" s="28">
        <f t="shared" si="6"/>
        <v>227</v>
      </c>
      <c r="G32" s="28">
        <f t="shared" si="6"/>
        <v>219.5</v>
      </c>
      <c r="H32" s="68">
        <f t="shared" si="6"/>
        <v>234</v>
      </c>
      <c r="I32" s="68">
        <f t="shared" si="6"/>
        <v>232.5</v>
      </c>
      <c r="J32" s="68">
        <f t="shared" si="6"/>
        <v>234</v>
      </c>
      <c r="K32" s="68">
        <f t="shared" si="6"/>
        <v>235</v>
      </c>
      <c r="L32" s="68">
        <f t="shared" si="6"/>
        <v>234</v>
      </c>
      <c r="M32" s="68">
        <f t="shared" si="6"/>
        <v>235</v>
      </c>
      <c r="N32" s="28">
        <f t="shared" si="6"/>
        <v>222</v>
      </c>
      <c r="O32" s="68">
        <f t="shared" si="6"/>
        <v>235</v>
      </c>
      <c r="P32" s="68">
        <f t="shared" si="6"/>
        <v>228.5</v>
      </c>
      <c r="Q32" s="28">
        <f t="shared" si="6"/>
        <v>226</v>
      </c>
      <c r="R32" s="68">
        <f t="shared" si="6"/>
        <v>230</v>
      </c>
      <c r="S32" s="68">
        <f t="shared" si="6"/>
        <v>231</v>
      </c>
      <c r="T32" s="68">
        <f t="shared" si="6"/>
        <v>243</v>
      </c>
    </row>
    <row r="33" spans="2:20" ht="18" customHeight="1" x14ac:dyDescent="0.2"/>
    <row r="34" spans="2:20" x14ac:dyDescent="0.2">
      <c r="B34" s="69" t="s">
        <v>55</v>
      </c>
      <c r="P34" s="70"/>
      <c r="Q34" s="70"/>
      <c r="R34" s="70"/>
      <c r="S34" s="70"/>
    </row>
    <row r="35" spans="2:20" ht="16.5" customHeight="1" x14ac:dyDescent="0.2">
      <c r="B35" s="71" t="s">
        <v>56</v>
      </c>
    </row>
    <row r="36" spans="2:20" ht="16.5" customHeight="1" x14ac:dyDescent="0.2">
      <c r="B36" s="72" t="s">
        <v>57</v>
      </c>
    </row>
    <row r="37" spans="2:20" ht="16.5" customHeight="1" x14ac:dyDescent="0.2">
      <c r="B37" s="72" t="s">
        <v>58</v>
      </c>
    </row>
    <row r="38" spans="2:20" ht="28.5" customHeight="1" x14ac:dyDescent="0.2">
      <c r="B38" s="73" t="s">
        <v>59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 ht="26.25" customHeight="1" x14ac:dyDescent="0.2">
      <c r="B39" s="74" t="s">
        <v>60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 ht="19.5" customHeight="1" x14ac:dyDescent="0.2">
      <c r="B40" s="72" t="s">
        <v>61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</row>
    <row r="41" spans="2:20" ht="16.5" customHeight="1" x14ac:dyDescent="0.2">
      <c r="B41" s="72" t="s">
        <v>62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</row>
    <row r="42" spans="2:20" ht="16.5" customHeight="1" x14ac:dyDescent="0.2">
      <c r="B42" s="72" t="s">
        <v>63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</row>
    <row r="43" spans="2:20" ht="16.5" customHeight="1" x14ac:dyDescent="0.2">
      <c r="B43" s="72" t="s">
        <v>64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</row>
    <row r="44" spans="2:20" ht="16.5" customHeight="1" x14ac:dyDescent="0.2">
      <c r="B44" s="72" t="s">
        <v>65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spans="2:20" ht="16.5" customHeight="1" x14ac:dyDescent="0.2">
      <c r="B45" s="72" t="s">
        <v>66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</row>
    <row r="46" spans="2:20" ht="42.75" customHeight="1" x14ac:dyDescent="0.2">
      <c r="B46" s="74" t="s">
        <v>67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 ht="27.75" customHeight="1" x14ac:dyDescent="0.2">
      <c r="B47" s="74" t="s">
        <v>68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 ht="17.25" customHeight="1" x14ac:dyDescent="0.2">
      <c r="B48" s="76" t="s">
        <v>69</v>
      </c>
    </row>
    <row r="49" spans="2:20" x14ac:dyDescent="0.2">
      <c r="B49" s="77" t="s">
        <v>70</v>
      </c>
    </row>
    <row r="50" spans="2:20" x14ac:dyDescent="0.2">
      <c r="B50" s="72" t="s">
        <v>71</v>
      </c>
    </row>
    <row r="51" spans="2:20" x14ac:dyDescent="0.2">
      <c r="B51" s="72" t="s">
        <v>72</v>
      </c>
    </row>
    <row r="52" spans="2:20" x14ac:dyDescent="0.2">
      <c r="B52" s="72" t="s">
        <v>73</v>
      </c>
    </row>
    <row r="53" spans="2:20" ht="23.25" customHeight="1" x14ac:dyDescent="0.2">
      <c r="B53" s="78" t="s">
        <v>74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2:20" ht="15" customHeight="1" x14ac:dyDescent="0.2">
      <c r="B54" s="72" t="s">
        <v>75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spans="2:20" x14ac:dyDescent="0.2">
      <c r="B55" s="72" t="s">
        <v>76</v>
      </c>
    </row>
    <row r="56" spans="2:20" x14ac:dyDescent="0.2">
      <c r="B56" s="72" t="s">
        <v>77</v>
      </c>
    </row>
    <row r="57" spans="2:20" x14ac:dyDescent="0.2">
      <c r="B57" s="72" t="s">
        <v>78</v>
      </c>
    </row>
    <row r="58" spans="2:20" x14ac:dyDescent="0.2">
      <c r="B58" s="72" t="s">
        <v>79</v>
      </c>
    </row>
    <row r="59" spans="2:20" x14ac:dyDescent="0.2">
      <c r="B59" s="72" t="s">
        <v>80</v>
      </c>
    </row>
    <row r="60" spans="2:20" ht="28.5" customHeight="1" x14ac:dyDescent="0.2">
      <c r="B60" s="74" t="s">
        <v>81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 x14ac:dyDescent="0.2">
      <c r="B61" s="72" t="s">
        <v>82</v>
      </c>
    </row>
    <row r="62" spans="2:20" ht="18" customHeight="1" x14ac:dyDescent="0.2">
      <c r="B62" s="78" t="s">
        <v>83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</row>
    <row r="63" spans="2:20" x14ac:dyDescent="0.2">
      <c r="B63" s="72" t="s">
        <v>84</v>
      </c>
    </row>
    <row r="64" spans="2:20" x14ac:dyDescent="0.2">
      <c r="B64" s="72" t="s">
        <v>85</v>
      </c>
    </row>
    <row r="65" spans="2:20" ht="12.75" customHeight="1" x14ac:dyDescent="0.2">
      <c r="B65" s="74" t="s">
        <v>86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 x14ac:dyDescent="0.2">
      <c r="B66" s="72" t="s">
        <v>87</v>
      </c>
    </row>
  </sheetData>
  <mergeCells count="18">
    <mergeCell ref="B60:T60"/>
    <mergeCell ref="B62:T62"/>
    <mergeCell ref="B65:T65"/>
    <mergeCell ref="P34:S34"/>
    <mergeCell ref="B38:T38"/>
    <mergeCell ref="B39:T39"/>
    <mergeCell ref="B46:T46"/>
    <mergeCell ref="B47:T47"/>
    <mergeCell ref="B53:T53"/>
    <mergeCell ref="M1:S1"/>
    <mergeCell ref="M2:S2"/>
    <mergeCell ref="A4:T4"/>
    <mergeCell ref="A5:T5"/>
    <mergeCell ref="A6:T6"/>
    <mergeCell ref="A8:A9"/>
    <mergeCell ref="B8:B9"/>
    <mergeCell ref="C8:C9"/>
    <mergeCell ref="D8:T8"/>
  </mergeCells>
  <pageMargins left="0" right="0" top="0.78740157480314965" bottom="0.78740157480314965" header="0.11811023622047245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THCS &amp; GD khác (2)</vt:lpstr>
      <vt:lpstr>Khối Tiểu học (2)</vt:lpstr>
      <vt:lpstr>Khối Mầm non (2)</vt:lpstr>
      <vt:lpstr>'THCS &amp; GD khác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2018-06-28T04:08:28Z</dcterms:created>
  <dcterms:modified xsi:type="dcterms:W3CDTF">2018-06-28T04:09:44Z</dcterms:modified>
</cp:coreProperties>
</file>