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Năm 2019\DỰ TOÁN 2019\Mua sắm Sửa chữa\"/>
    </mc:Choice>
  </mc:AlternateContent>
  <bookViews>
    <workbookView xWindow="0" yWindow="0" windowWidth="16392" windowHeight="5616" tabRatio="604" firstSheet="13" activeTab="13"/>
  </bookViews>
  <sheets>
    <sheet name="ND 116 (8)" sheetId="20" r:id="rId1"/>
    <sheet name="ND 116 (8c)" sheetId="18" r:id="rId2"/>
    <sheet name="ND 116 ( 8b)" sheetId="17" r:id="rId3"/>
    <sheet name="ND 116 (8a)" sheetId="16" r:id="rId4"/>
    <sheet name="CHI KHÔNG THƯỜNG XUYÊN" sheetId="24" r:id="rId5"/>
    <sheet name="MÔ HÌNH " sheetId="23" r:id="rId6"/>
    <sheet name="BAO CAO BẰNG LỜI" sheetId="13" r:id="rId7"/>
    <sheet name="DT CHI QLNN" sheetId="22" r:id="rId8"/>
    <sheet name="TONG HOP" sheetId="11" r:id="rId9"/>
    <sheet name=" LUONG VA CAC KHOAN DONG GOP " sheetId="14" r:id="rId10"/>
    <sheet name="BHTN" sheetId="10" r:id="rId11"/>
    <sheet name="Chi TX" sheetId="15" r:id="rId12"/>
    <sheet name="SN XDCB" sheetId="30" r:id="rId13"/>
    <sheet name="CHUONG TRINH DE AN" sheetId="29" r:id="rId14"/>
  </sheets>
  <externalReferences>
    <externalReference r:id="rId15"/>
  </externalReferences>
  <definedNames>
    <definedName name="_xlnm.Print_Titles" localSheetId="13">'CHUONG TRINH DE AN'!$5:$6</definedName>
    <definedName name="_xlnm.Print_Titles" localSheetId="8">'TONG HOP'!$A:$B</definedName>
  </definedNames>
  <calcPr calcId="152511"/>
</workbook>
</file>

<file path=xl/calcChain.xml><?xml version="1.0" encoding="utf-8"?>
<calcChain xmlns="http://schemas.openxmlformats.org/spreadsheetml/2006/main">
  <c r="G200" i="29" l="1"/>
  <c r="D200" i="29"/>
  <c r="E7" i="29"/>
  <c r="F7" i="29"/>
  <c r="G7" i="29"/>
  <c r="D7" i="29"/>
  <c r="E117" i="29"/>
  <c r="F117" i="29"/>
  <c r="G117" i="29"/>
  <c r="D117" i="29"/>
  <c r="E164" i="29"/>
  <c r="F164" i="29"/>
  <c r="G164" i="29"/>
  <c r="D164" i="29"/>
  <c r="G178" i="29"/>
  <c r="E9" i="29"/>
  <c r="F9" i="29"/>
  <c r="G9" i="29"/>
  <c r="D9" i="29"/>
  <c r="G168" i="29" l="1"/>
  <c r="E168" i="29"/>
  <c r="F168" i="29"/>
  <c r="H168" i="29"/>
  <c r="D168" i="29"/>
  <c r="E157" i="29"/>
  <c r="F157" i="29"/>
  <c r="G157" i="29"/>
  <c r="H157" i="29"/>
  <c r="D157" i="29"/>
  <c r="E153" i="29"/>
  <c r="F153" i="29"/>
  <c r="G153" i="29"/>
  <c r="H153" i="29"/>
  <c r="D153" i="29"/>
  <c r="E138" i="29"/>
  <c r="F138" i="29"/>
  <c r="G138" i="29"/>
  <c r="H138" i="29"/>
  <c r="D138" i="29"/>
  <c r="G46" i="29"/>
  <c r="E46" i="29"/>
  <c r="D46" i="29"/>
  <c r="G63" i="29" l="1"/>
  <c r="G66" i="29"/>
  <c r="E37" i="29"/>
  <c r="F37" i="29"/>
  <c r="G37" i="29"/>
  <c r="D37" i="29"/>
  <c r="E30" i="29"/>
  <c r="F30" i="29"/>
  <c r="G30" i="29"/>
  <c r="D30" i="29"/>
  <c r="E21" i="29"/>
  <c r="F21" i="29"/>
  <c r="G21" i="29"/>
  <c r="D21" i="29"/>
  <c r="E53" i="29"/>
  <c r="F53" i="29"/>
  <c r="G53" i="29"/>
  <c r="D53" i="29"/>
  <c r="E193" i="29"/>
  <c r="F193" i="29"/>
  <c r="G193" i="29"/>
  <c r="D193" i="29"/>
  <c r="E187" i="29"/>
  <c r="F187" i="29"/>
  <c r="G187" i="29"/>
  <c r="D192" i="29"/>
  <c r="D187" i="29" s="1"/>
  <c r="E178" i="29"/>
  <c r="F178" i="29"/>
  <c r="H178" i="29"/>
  <c r="D178" i="29"/>
  <c r="E165" i="29"/>
  <c r="F165" i="29"/>
  <c r="G165" i="29"/>
  <c r="H165" i="29"/>
  <c r="D165" i="29"/>
  <c r="E145" i="29"/>
  <c r="F145" i="29"/>
  <c r="G145" i="29"/>
  <c r="D145" i="29"/>
  <c r="E131" i="29"/>
  <c r="F131" i="29"/>
  <c r="G131" i="29"/>
  <c r="D131" i="29"/>
  <c r="E125" i="29"/>
  <c r="F125" i="29"/>
  <c r="G125" i="29"/>
  <c r="D125" i="29"/>
  <c r="E118" i="29"/>
  <c r="F118" i="29"/>
  <c r="G118" i="29"/>
  <c r="D118" i="29"/>
  <c r="E112" i="29"/>
  <c r="F112" i="29"/>
  <c r="G112" i="29"/>
  <c r="D112" i="29"/>
  <c r="E103" i="29"/>
  <c r="F103" i="29"/>
  <c r="G103" i="29"/>
  <c r="D103" i="29"/>
  <c r="E97" i="29"/>
  <c r="F97" i="29"/>
  <c r="G97" i="29"/>
  <c r="D97" i="29"/>
  <c r="E91" i="29"/>
  <c r="F91" i="29"/>
  <c r="G91" i="29"/>
  <c r="E83" i="29"/>
  <c r="F83" i="29"/>
  <c r="G83" i="29"/>
  <c r="D83" i="29"/>
  <c r="E74" i="29"/>
  <c r="F74" i="29"/>
  <c r="G74" i="29"/>
  <c r="D74" i="29"/>
  <c r="E70" i="29"/>
  <c r="F70" i="29"/>
  <c r="G70" i="29"/>
  <c r="H70" i="29"/>
  <c r="D70" i="29"/>
  <c r="D96" i="29"/>
  <c r="D91" i="29" s="1"/>
  <c r="L12" i="10" l="1"/>
  <c r="L13" i="10"/>
  <c r="L14" i="10"/>
  <c r="L11" i="10"/>
  <c r="J12" i="10"/>
  <c r="J11" i="10"/>
  <c r="F35" i="10"/>
  <c r="F34" i="10"/>
  <c r="F12" i="10"/>
  <c r="F13" i="10"/>
  <c r="F14" i="10"/>
  <c r="F15" i="10"/>
  <c r="F16" i="10"/>
  <c r="F17" i="10"/>
  <c r="F18" i="10"/>
  <c r="F19" i="10"/>
  <c r="F20" i="10"/>
  <c r="F21" i="10"/>
  <c r="F22" i="10"/>
  <c r="F23" i="10"/>
  <c r="F24" i="10"/>
  <c r="F25" i="10"/>
  <c r="F26" i="10"/>
  <c r="F27" i="10"/>
  <c r="F28" i="10"/>
  <c r="F29" i="10"/>
  <c r="F30" i="10"/>
  <c r="F31" i="10"/>
  <c r="F32" i="10"/>
  <c r="F11" i="10"/>
  <c r="F35" i="14"/>
  <c r="F34" i="14"/>
  <c r="L11" i="14"/>
  <c r="L12" i="14"/>
  <c r="L10" i="14"/>
  <c r="J11" i="14"/>
  <c r="J12" i="14"/>
  <c r="J10" i="14"/>
  <c r="F11" i="14"/>
  <c r="F12" i="14"/>
  <c r="F13" i="14"/>
  <c r="F14" i="14"/>
  <c r="F15" i="14"/>
  <c r="F16" i="14"/>
  <c r="F17" i="14"/>
  <c r="F18" i="14"/>
  <c r="F19" i="14"/>
  <c r="F20" i="14"/>
  <c r="F21" i="14"/>
  <c r="F22" i="14"/>
  <c r="F23" i="14"/>
  <c r="F24" i="14"/>
  <c r="F25" i="14"/>
  <c r="F26" i="14"/>
  <c r="F27" i="14"/>
  <c r="F28" i="14"/>
  <c r="F29" i="14"/>
  <c r="F30" i="14"/>
  <c r="F31" i="14"/>
  <c r="F32" i="14"/>
  <c r="F10" i="14"/>
  <c r="D11" i="18" l="1"/>
  <c r="C11" i="18"/>
  <c r="Y17" i="14"/>
  <c r="Z17" i="14" s="1"/>
  <c r="Y10" i="14"/>
  <c r="Z10" i="14" s="1"/>
  <c r="F11" i="22"/>
  <c r="G11" i="22"/>
  <c r="H11" i="22"/>
  <c r="I11" i="22"/>
  <c r="J11" i="22"/>
  <c r="E12" i="22"/>
  <c r="K12" i="22"/>
  <c r="E13" i="22"/>
  <c r="K13" i="22" s="1"/>
  <c r="M18" i="11"/>
  <c r="M19" i="11"/>
  <c r="M20" i="11"/>
  <c r="M22" i="11"/>
  <c r="M29" i="11"/>
  <c r="M31" i="11"/>
  <c r="L29" i="11"/>
  <c r="L34" i="11" s="1"/>
  <c r="L22" i="11"/>
  <c r="K18" i="11"/>
  <c r="K19" i="11"/>
  <c r="K20" i="11"/>
  <c r="K22" i="11"/>
  <c r="K29" i="11"/>
  <c r="K31" i="11"/>
  <c r="J29" i="11"/>
  <c r="J34" i="11" s="1"/>
  <c r="J22" i="11"/>
  <c r="D11" i="15"/>
  <c r="E11" i="15"/>
  <c r="G11" i="15" s="1"/>
  <c r="G10" i="15" s="1"/>
  <c r="N12" i="10"/>
  <c r="N13" i="10"/>
  <c r="N14" i="10"/>
  <c r="N15" i="10"/>
  <c r="N16" i="10"/>
  <c r="H16" i="10" s="1"/>
  <c r="D16" i="10" s="1"/>
  <c r="O16" i="10" s="1"/>
  <c r="P16" i="10" s="1"/>
  <c r="N17" i="10"/>
  <c r="N18" i="10"/>
  <c r="N19" i="10"/>
  <c r="N20" i="10"/>
  <c r="H20" i="10" s="1"/>
  <c r="D20" i="10" s="1"/>
  <c r="O20" i="10" s="1"/>
  <c r="P20" i="10" s="1"/>
  <c r="N21" i="10"/>
  <c r="N22" i="10"/>
  <c r="H22" i="10" s="1"/>
  <c r="D22" i="10" s="1"/>
  <c r="O22" i="10" s="1"/>
  <c r="P22" i="10" s="1"/>
  <c r="N23" i="10"/>
  <c r="N24" i="10"/>
  <c r="H24" i="10" s="1"/>
  <c r="D24" i="10" s="1"/>
  <c r="O24" i="10" s="1"/>
  <c r="P24" i="10" s="1"/>
  <c r="N25" i="10"/>
  <c r="N26" i="10"/>
  <c r="N27" i="10"/>
  <c r="H27" i="10" s="1"/>
  <c r="D27" i="10" s="1"/>
  <c r="O27" i="10" s="1"/>
  <c r="P27" i="10" s="1"/>
  <c r="N28" i="10"/>
  <c r="H28" i="10" s="1"/>
  <c r="D28" i="10" s="1"/>
  <c r="O28" i="10" s="1"/>
  <c r="P28" i="10" s="1"/>
  <c r="N29" i="10"/>
  <c r="N30" i="10"/>
  <c r="N31" i="10"/>
  <c r="N32" i="10"/>
  <c r="H32" i="10" s="1"/>
  <c r="D32" i="10" s="1"/>
  <c r="O32" i="10" s="1"/>
  <c r="P32" i="10" s="1"/>
  <c r="N11" i="10"/>
  <c r="AA35" i="14"/>
  <c r="AA34" i="14"/>
  <c r="AA12" i="14"/>
  <c r="AA9" i="14" s="1"/>
  <c r="AA13" i="14"/>
  <c r="AA14" i="14"/>
  <c r="AA15" i="14"/>
  <c r="AA16" i="14"/>
  <c r="AA17" i="14"/>
  <c r="AA18" i="14"/>
  <c r="AA19" i="14"/>
  <c r="AA20" i="14"/>
  <c r="AA21" i="14"/>
  <c r="AA22" i="14"/>
  <c r="AA23" i="14"/>
  <c r="AA24" i="14"/>
  <c r="AA25" i="14"/>
  <c r="AA26" i="14"/>
  <c r="AA27" i="14"/>
  <c r="AA28" i="14"/>
  <c r="AA29" i="14"/>
  <c r="AA30" i="14"/>
  <c r="AA31" i="14"/>
  <c r="AA32" i="14"/>
  <c r="AA11" i="14"/>
  <c r="AA10" i="14"/>
  <c r="H10" i="14"/>
  <c r="H17" i="14"/>
  <c r="D17" i="14" s="1"/>
  <c r="H11" i="10"/>
  <c r="H13" i="10"/>
  <c r="D13" i="10" s="1"/>
  <c r="O13" i="10" s="1"/>
  <c r="P13" i="10" s="1"/>
  <c r="H14" i="10"/>
  <c r="D14" i="10" s="1"/>
  <c r="O14" i="10" s="1"/>
  <c r="P14" i="10" s="1"/>
  <c r="H15" i="10"/>
  <c r="D15" i="10" s="1"/>
  <c r="O15" i="10" s="1"/>
  <c r="P15" i="10" s="1"/>
  <c r="H17" i="10"/>
  <c r="D17" i="10" s="1"/>
  <c r="O17" i="10" s="1"/>
  <c r="P17" i="10" s="1"/>
  <c r="H18" i="10"/>
  <c r="D18" i="10" s="1"/>
  <c r="O18" i="10" s="1"/>
  <c r="P18" i="10" s="1"/>
  <c r="H19" i="10"/>
  <c r="D19" i="10" s="1"/>
  <c r="O19" i="10" s="1"/>
  <c r="P19" i="10" s="1"/>
  <c r="H21" i="10"/>
  <c r="D21" i="10" s="1"/>
  <c r="O21" i="10" s="1"/>
  <c r="P21" i="10" s="1"/>
  <c r="H23" i="10"/>
  <c r="D23" i="10" s="1"/>
  <c r="O23" i="10" s="1"/>
  <c r="P23" i="10" s="1"/>
  <c r="H25" i="10"/>
  <c r="D25" i="10" s="1"/>
  <c r="O25" i="10" s="1"/>
  <c r="P25" i="10" s="1"/>
  <c r="H26" i="10"/>
  <c r="D26" i="10" s="1"/>
  <c r="O26" i="10" s="1"/>
  <c r="P26" i="10" s="1"/>
  <c r="H29" i="10"/>
  <c r="D29" i="10" s="1"/>
  <c r="O29" i="10" s="1"/>
  <c r="P29" i="10" s="1"/>
  <c r="H30" i="10"/>
  <c r="D30" i="10" s="1"/>
  <c r="O30" i="10" s="1"/>
  <c r="P30" i="10" s="1"/>
  <c r="H31" i="10"/>
  <c r="D31" i="10" s="1"/>
  <c r="O31" i="10" s="1"/>
  <c r="P31" i="10" s="1"/>
  <c r="H34" i="10"/>
  <c r="D34" i="10" s="1"/>
  <c r="H35" i="10"/>
  <c r="D35" i="10" s="1"/>
  <c r="O35" i="10" s="1"/>
  <c r="P35" i="10" s="1"/>
  <c r="D10" i="15"/>
  <c r="E10" i="15"/>
  <c r="F10" i="15"/>
  <c r="C10" i="15"/>
  <c r="Y11" i="14"/>
  <c r="G11" i="14" s="1"/>
  <c r="C11" i="14" s="1"/>
  <c r="F9" i="10"/>
  <c r="F33" i="10"/>
  <c r="H33" i="10"/>
  <c r="J9" i="10"/>
  <c r="J36" i="10" s="1"/>
  <c r="L9" i="10"/>
  <c r="L36" i="10" s="1"/>
  <c r="L33" i="10"/>
  <c r="E33" i="10"/>
  <c r="I33" i="10"/>
  <c r="I36" i="10" s="1"/>
  <c r="M33" i="10"/>
  <c r="K33" i="10"/>
  <c r="N33" i="10"/>
  <c r="G34" i="10"/>
  <c r="G33" i="10" s="1"/>
  <c r="C35" i="10"/>
  <c r="G11" i="10"/>
  <c r="C11" i="10" s="1"/>
  <c r="G12" i="10"/>
  <c r="C12" i="10"/>
  <c r="C13" i="10"/>
  <c r="G14" i="10"/>
  <c r="C14" i="10" s="1"/>
  <c r="C15" i="10"/>
  <c r="C16" i="10"/>
  <c r="C17" i="10"/>
  <c r="C18" i="10"/>
  <c r="C19" i="10"/>
  <c r="C20" i="10"/>
  <c r="C21" i="10"/>
  <c r="C22" i="10"/>
  <c r="C23" i="10"/>
  <c r="C24" i="10"/>
  <c r="G25" i="10"/>
  <c r="C25" i="10" s="1"/>
  <c r="C26" i="10"/>
  <c r="G27" i="10"/>
  <c r="C27" i="10" s="1"/>
  <c r="G28" i="10"/>
  <c r="C28" i="10" s="1"/>
  <c r="C29" i="10"/>
  <c r="C30" i="10"/>
  <c r="C31" i="10"/>
  <c r="C32" i="10"/>
  <c r="E9" i="10"/>
  <c r="E36" i="10" s="1"/>
  <c r="I9" i="10"/>
  <c r="K9" i="10"/>
  <c r="K36" i="10" s="1"/>
  <c r="M9" i="10"/>
  <c r="Y35" i="14"/>
  <c r="Y34" i="14"/>
  <c r="Z34" i="14" s="1"/>
  <c r="Y30" i="14"/>
  <c r="Y31" i="14"/>
  <c r="G31" i="14" s="1"/>
  <c r="C31" i="14" s="1"/>
  <c r="Y12" i="14"/>
  <c r="Z12" i="14" s="1"/>
  <c r="Y13" i="14"/>
  <c r="Y14" i="14"/>
  <c r="Y15" i="14"/>
  <c r="Y16" i="14"/>
  <c r="Y18" i="14"/>
  <c r="Y19" i="14"/>
  <c r="Y20" i="14"/>
  <c r="Y21" i="14"/>
  <c r="G21" i="14" s="1"/>
  <c r="C21" i="14" s="1"/>
  <c r="Y22" i="14"/>
  <c r="Y23" i="14"/>
  <c r="Y24" i="14"/>
  <c r="Y25" i="14"/>
  <c r="Z25" i="14" s="1"/>
  <c r="H25" i="14" s="1"/>
  <c r="D25" i="14" s="1"/>
  <c r="AB25" i="14" s="1"/>
  <c r="AC25" i="14" s="1"/>
  <c r="Y26" i="14"/>
  <c r="Z26" i="14" s="1"/>
  <c r="H26" i="14" s="1"/>
  <c r="D26" i="14" s="1"/>
  <c r="AB26" i="14" s="1"/>
  <c r="AC26" i="14" s="1"/>
  <c r="Y27" i="14"/>
  <c r="Z27" i="14" s="1"/>
  <c r="H27" i="14"/>
  <c r="D27" i="14" s="1"/>
  <c r="AB27" i="14" s="1"/>
  <c r="AC27" i="14" s="1"/>
  <c r="Y28" i="14"/>
  <c r="Z28" i="14" s="1"/>
  <c r="H28" i="14" s="1"/>
  <c r="D28" i="14" s="1"/>
  <c r="Y29" i="14"/>
  <c r="Z29" i="14" s="1"/>
  <c r="H29" i="14"/>
  <c r="D29" i="14" s="1"/>
  <c r="AB29" i="14" s="1"/>
  <c r="AC29" i="14" s="1"/>
  <c r="Y32" i="14"/>
  <c r="Z32" i="14" s="1"/>
  <c r="H32" i="14" s="1"/>
  <c r="D32" i="14" s="1"/>
  <c r="AB32" i="14" s="1"/>
  <c r="AC32" i="14" s="1"/>
  <c r="E9" i="14"/>
  <c r="F9" i="14"/>
  <c r="G14" i="14"/>
  <c r="G15" i="14"/>
  <c r="C15" i="14" s="1"/>
  <c r="G18" i="14"/>
  <c r="G19" i="14"/>
  <c r="G20" i="14"/>
  <c r="C20" i="14" s="1"/>
  <c r="G22" i="14"/>
  <c r="G23" i="14"/>
  <c r="G24" i="14"/>
  <c r="C24" i="14" s="1"/>
  <c r="G26" i="14"/>
  <c r="G29" i="14"/>
  <c r="G30" i="14"/>
  <c r="I9" i="14"/>
  <c r="I36" i="14" s="1"/>
  <c r="J9" i="14"/>
  <c r="K9" i="14"/>
  <c r="L9" i="14"/>
  <c r="M9" i="14"/>
  <c r="N9" i="14"/>
  <c r="O9" i="14"/>
  <c r="P9" i="14"/>
  <c r="Q9" i="14"/>
  <c r="Q36" i="14" s="1"/>
  <c r="R9" i="14"/>
  <c r="S9" i="14"/>
  <c r="S36" i="14" s="1"/>
  <c r="T9" i="14"/>
  <c r="U9" i="14"/>
  <c r="V9" i="14"/>
  <c r="W9" i="14"/>
  <c r="W36" i="14" s="1"/>
  <c r="X9" i="14"/>
  <c r="F33" i="14"/>
  <c r="J33" i="14"/>
  <c r="L33" i="14"/>
  <c r="N33" i="14"/>
  <c r="P33" i="14"/>
  <c r="R33" i="14"/>
  <c r="AA33" i="14"/>
  <c r="E33" i="14"/>
  <c r="K33" i="14"/>
  <c r="M33" i="14"/>
  <c r="O33" i="14"/>
  <c r="O36" i="14"/>
  <c r="Q33" i="14"/>
  <c r="S33" i="14"/>
  <c r="T33" i="14"/>
  <c r="T36" i="14" s="1"/>
  <c r="U33" i="14"/>
  <c r="U36" i="14"/>
  <c r="V33" i="14"/>
  <c r="W33" i="14"/>
  <c r="X33" i="14"/>
  <c r="X36" i="14" s="1"/>
  <c r="E83" i="18"/>
  <c r="H83" i="18"/>
  <c r="J83" i="18" s="1"/>
  <c r="E84" i="18"/>
  <c r="H84" i="18" s="1"/>
  <c r="E85" i="18"/>
  <c r="H85" i="18" s="1"/>
  <c r="J85" i="18" s="1"/>
  <c r="E86" i="18"/>
  <c r="H86" i="18"/>
  <c r="J86" i="18" s="1"/>
  <c r="E87" i="18"/>
  <c r="H87" i="18" s="1"/>
  <c r="J87" i="18" s="1"/>
  <c r="E88" i="18"/>
  <c r="H88" i="18" s="1"/>
  <c r="E89" i="18"/>
  <c r="H89" i="18" s="1"/>
  <c r="J89" i="18" s="1"/>
  <c r="E90" i="18"/>
  <c r="H90" i="18" s="1"/>
  <c r="J90" i="18" s="1"/>
  <c r="E91" i="18"/>
  <c r="H91" i="18" s="1"/>
  <c r="J91" i="18" s="1"/>
  <c r="E92" i="18"/>
  <c r="H92" i="18"/>
  <c r="J92" i="18" s="1"/>
  <c r="G31" i="11"/>
  <c r="G34" i="11" s="1"/>
  <c r="E31" i="11"/>
  <c r="E20" i="11"/>
  <c r="E17" i="11" s="1"/>
  <c r="E23" i="11"/>
  <c r="E22" i="11" s="1"/>
  <c r="E29" i="11"/>
  <c r="F34" i="11"/>
  <c r="H29" i="11"/>
  <c r="H34" i="11" s="1"/>
  <c r="G18" i="20"/>
  <c r="C18" i="20" s="1"/>
  <c r="F18" i="20"/>
  <c r="I17" i="20"/>
  <c r="H17" i="20"/>
  <c r="G17" i="20"/>
  <c r="F17" i="20"/>
  <c r="E17" i="20"/>
  <c r="D17" i="20"/>
  <c r="G16" i="20"/>
  <c r="C16" i="20" s="1"/>
  <c r="F16" i="20"/>
  <c r="G15" i="20"/>
  <c r="C15" i="20" s="1"/>
  <c r="F15" i="20"/>
  <c r="I14" i="20"/>
  <c r="H14" i="20"/>
  <c r="G14" i="20"/>
  <c r="F14" i="20"/>
  <c r="E14" i="20"/>
  <c r="D14" i="20"/>
  <c r="G13" i="20"/>
  <c r="F13" i="20"/>
  <c r="F12" i="20" s="1"/>
  <c r="E13" i="20"/>
  <c r="D13" i="20"/>
  <c r="Q12" i="20"/>
  <c r="P12" i="20"/>
  <c r="O12" i="20"/>
  <c r="N12" i="20"/>
  <c r="M12" i="20"/>
  <c r="L12" i="20"/>
  <c r="K12" i="20"/>
  <c r="J12" i="20"/>
  <c r="E94" i="18"/>
  <c r="H94" i="18" s="1"/>
  <c r="F93" i="18"/>
  <c r="I82" i="18"/>
  <c r="G82" i="18"/>
  <c r="F82" i="18"/>
  <c r="E81" i="18"/>
  <c r="H81" i="18" s="1"/>
  <c r="J81" i="18" s="1"/>
  <c r="E80" i="18"/>
  <c r="H80" i="18" s="1"/>
  <c r="J80" i="18" s="1"/>
  <c r="E79" i="18"/>
  <c r="H79" i="18" s="1"/>
  <c r="J79" i="18" s="1"/>
  <c r="E78" i="18"/>
  <c r="H78" i="18" s="1"/>
  <c r="J78" i="18" s="1"/>
  <c r="E77" i="18"/>
  <c r="H77" i="18"/>
  <c r="J77" i="18" s="1"/>
  <c r="E76" i="18"/>
  <c r="H76" i="18" s="1"/>
  <c r="J76" i="18" s="1"/>
  <c r="E75" i="18"/>
  <c r="H75" i="18"/>
  <c r="J75" i="18" s="1"/>
  <c r="E74" i="18"/>
  <c r="H74" i="18" s="1"/>
  <c r="J74" i="18" s="1"/>
  <c r="E73" i="18"/>
  <c r="H73" i="18" s="1"/>
  <c r="J73" i="18" s="1"/>
  <c r="E72" i="18"/>
  <c r="H72" i="18" s="1"/>
  <c r="J72" i="18" s="1"/>
  <c r="E71" i="18"/>
  <c r="H71" i="18" s="1"/>
  <c r="J71" i="18" s="1"/>
  <c r="E70" i="18"/>
  <c r="H70" i="18" s="1"/>
  <c r="J70" i="18" s="1"/>
  <c r="E69" i="18"/>
  <c r="H69" i="18" s="1"/>
  <c r="J69" i="18" s="1"/>
  <c r="E68" i="18"/>
  <c r="H68" i="18" s="1"/>
  <c r="J68" i="18" s="1"/>
  <c r="E67" i="18"/>
  <c r="H67" i="18"/>
  <c r="J67" i="18" s="1"/>
  <c r="E66" i="18"/>
  <c r="H66" i="18" s="1"/>
  <c r="J66" i="18" s="1"/>
  <c r="E65" i="18"/>
  <c r="H65" i="18" s="1"/>
  <c r="E64" i="18"/>
  <c r="H64" i="18" s="1"/>
  <c r="E63" i="18"/>
  <c r="H63" i="18" s="1"/>
  <c r="J63" i="18" s="1"/>
  <c r="I62" i="18"/>
  <c r="G62" i="18"/>
  <c r="F62" i="18"/>
  <c r="E62" i="18"/>
  <c r="J61" i="18"/>
  <c r="J60" i="18"/>
  <c r="J59" i="18"/>
  <c r="J58" i="18"/>
  <c r="J57" i="18"/>
  <c r="J56" i="18"/>
  <c r="J55" i="18"/>
  <c r="J54" i="18"/>
  <c r="J53" i="18"/>
  <c r="J52" i="18"/>
  <c r="J51" i="18"/>
  <c r="J50" i="18"/>
  <c r="J49" i="18"/>
  <c r="J48" i="18"/>
  <c r="I47" i="18"/>
  <c r="H47" i="18"/>
  <c r="G47" i="18"/>
  <c r="F47" i="18"/>
  <c r="E47" i="18"/>
  <c r="E46" i="18"/>
  <c r="H46" i="18" s="1"/>
  <c r="E45" i="18"/>
  <c r="H45" i="18" s="1"/>
  <c r="E44" i="18"/>
  <c r="H44" i="18" s="1"/>
  <c r="E43" i="18"/>
  <c r="H43" i="18" s="1"/>
  <c r="E42" i="18"/>
  <c r="H42" i="18" s="1"/>
  <c r="E41" i="18"/>
  <c r="H41" i="18" s="1"/>
  <c r="E40" i="18"/>
  <c r="H40" i="18" s="1"/>
  <c r="E39" i="18"/>
  <c r="H39" i="18" s="1"/>
  <c r="E38" i="18"/>
  <c r="H38" i="18" s="1"/>
  <c r="E37" i="18"/>
  <c r="H37" i="18"/>
  <c r="E36" i="18"/>
  <c r="H36" i="18" s="1"/>
  <c r="E35" i="18"/>
  <c r="H35" i="18" s="1"/>
  <c r="E34" i="18"/>
  <c r="H34" i="18" s="1"/>
  <c r="E33" i="18"/>
  <c r="H33" i="18" s="1"/>
  <c r="G32" i="18"/>
  <c r="F32" i="18"/>
  <c r="E31" i="18"/>
  <c r="H31" i="18" s="1"/>
  <c r="E30" i="18"/>
  <c r="H30" i="18" s="1"/>
  <c r="E29" i="18"/>
  <c r="H29" i="18" s="1"/>
  <c r="E28" i="18"/>
  <c r="H28" i="18" s="1"/>
  <c r="E27" i="18"/>
  <c r="H27" i="18" s="1"/>
  <c r="J27" i="18" s="1"/>
  <c r="K26" i="18"/>
  <c r="G26" i="18"/>
  <c r="E26" i="18" s="1"/>
  <c r="H26" i="18" s="1"/>
  <c r="J26" i="18" s="1"/>
  <c r="I26" i="18"/>
  <c r="I12" i="18" s="1"/>
  <c r="E25" i="18"/>
  <c r="H25" i="18" s="1"/>
  <c r="J25" i="18" s="1"/>
  <c r="E24" i="18"/>
  <c r="H24" i="18" s="1"/>
  <c r="J24" i="18" s="1"/>
  <c r="E23" i="18"/>
  <c r="H23" i="18"/>
  <c r="J23" i="18" s="1"/>
  <c r="E22" i="18"/>
  <c r="H22" i="18" s="1"/>
  <c r="J22" i="18" s="1"/>
  <c r="E21" i="18"/>
  <c r="H21" i="18" s="1"/>
  <c r="J21" i="18" s="1"/>
  <c r="E20" i="18"/>
  <c r="H20" i="18" s="1"/>
  <c r="J20" i="18" s="1"/>
  <c r="E19" i="18"/>
  <c r="H19" i="18" s="1"/>
  <c r="J19" i="18" s="1"/>
  <c r="E18" i="18"/>
  <c r="H18" i="18" s="1"/>
  <c r="J18" i="18" s="1"/>
  <c r="E17" i="18"/>
  <c r="H17" i="18" s="1"/>
  <c r="J17" i="18" s="1"/>
  <c r="E16" i="18"/>
  <c r="H16" i="18" s="1"/>
  <c r="J16" i="18" s="1"/>
  <c r="E15" i="18"/>
  <c r="H15" i="18" s="1"/>
  <c r="J15" i="18" s="1"/>
  <c r="E14" i="18"/>
  <c r="H14" i="18" s="1"/>
  <c r="E13" i="18"/>
  <c r="H13" i="18" s="1"/>
  <c r="J13" i="18" s="1"/>
  <c r="G12" i="18"/>
  <c r="G11" i="18" s="1"/>
  <c r="G10" i="18" s="1"/>
  <c r="F12" i="18"/>
  <c r="F11" i="18" s="1"/>
  <c r="F10" i="18" s="1"/>
  <c r="D10" i="18"/>
  <c r="C10" i="18"/>
  <c r="J15" i="17"/>
  <c r="J12" i="17" s="1"/>
  <c r="I15" i="17"/>
  <c r="H15" i="17"/>
  <c r="G15" i="17"/>
  <c r="F15" i="17"/>
  <c r="F12" i="17" s="1"/>
  <c r="E15" i="17"/>
  <c r="E12" i="17" s="1"/>
  <c r="N13" i="17"/>
  <c r="M13" i="17"/>
  <c r="L13" i="17"/>
  <c r="K13" i="17"/>
  <c r="J13" i="17"/>
  <c r="I13" i="17"/>
  <c r="H13" i="17"/>
  <c r="H12" i="17" s="1"/>
  <c r="G13" i="17"/>
  <c r="G12" i="17" s="1"/>
  <c r="F13" i="17"/>
  <c r="E13" i="17"/>
  <c r="D13" i="17"/>
  <c r="C13" i="17"/>
  <c r="N12" i="17"/>
  <c r="M12" i="17"/>
  <c r="L12" i="17"/>
  <c r="K12" i="17"/>
  <c r="D12" i="17"/>
  <c r="C12" i="17"/>
  <c r="J22" i="16"/>
  <c r="G21" i="16"/>
  <c r="J21" i="16"/>
  <c r="I21" i="16"/>
  <c r="G20" i="16"/>
  <c r="J20" i="16" s="1"/>
  <c r="G19" i="16"/>
  <c r="J19" i="16" s="1"/>
  <c r="I19" i="16"/>
  <c r="G18" i="16"/>
  <c r="I18" i="16"/>
  <c r="G17" i="16"/>
  <c r="I17" i="16"/>
  <c r="G16" i="16"/>
  <c r="I16" i="16" s="1"/>
  <c r="J16" i="16"/>
  <c r="H15" i="16"/>
  <c r="D15" i="16"/>
  <c r="G14" i="16"/>
  <c r="I14" i="16" s="1"/>
  <c r="G13" i="16"/>
  <c r="I13" i="16" s="1"/>
  <c r="G12" i="16"/>
  <c r="J12" i="16" s="1"/>
  <c r="F11" i="16"/>
  <c r="E11" i="16"/>
  <c r="D11" i="16"/>
  <c r="H10" i="16"/>
  <c r="F10" i="16"/>
  <c r="F9" i="16" s="1"/>
  <c r="E10" i="16"/>
  <c r="E9" i="16" s="1"/>
  <c r="D10" i="16"/>
  <c r="C10" i="16"/>
  <c r="C9" i="16" s="1"/>
  <c r="J9" i="16"/>
  <c r="I22" i="11"/>
  <c r="I29" i="11"/>
  <c r="I31" i="11"/>
  <c r="C29" i="14"/>
  <c r="C30" i="14"/>
  <c r="H22" i="11"/>
  <c r="C14" i="14"/>
  <c r="C18" i="14"/>
  <c r="C19" i="14"/>
  <c r="C22" i="14"/>
  <c r="C23" i="14"/>
  <c r="C26" i="14"/>
  <c r="G10" i="14"/>
  <c r="J64" i="18"/>
  <c r="J84" i="18"/>
  <c r="J37" i="18"/>
  <c r="K37" i="18"/>
  <c r="I37" i="18"/>
  <c r="E16" i="11"/>
  <c r="E34" i="11" s="1"/>
  <c r="AB17" i="14"/>
  <c r="AC17" i="14" s="1"/>
  <c r="D11" i="10"/>
  <c r="O11" i="10" s="1"/>
  <c r="G9" i="10"/>
  <c r="G36" i="10" s="1"/>
  <c r="E11" i="22"/>
  <c r="H12" i="20" l="1"/>
  <c r="K34" i="18"/>
  <c r="J34" i="18"/>
  <c r="I34" i="18"/>
  <c r="K42" i="18"/>
  <c r="I42" i="18"/>
  <c r="J42" i="18"/>
  <c r="H9" i="16"/>
  <c r="I12" i="16"/>
  <c r="I12" i="17"/>
  <c r="E12" i="18"/>
  <c r="E82" i="18"/>
  <c r="E93" i="18"/>
  <c r="D12" i="20"/>
  <c r="K36" i="14"/>
  <c r="G25" i="14"/>
  <c r="C25" i="14" s="1"/>
  <c r="G17" i="14"/>
  <c r="C17" i="14" s="1"/>
  <c r="E36" i="14"/>
  <c r="AB28" i="14"/>
  <c r="AC28" i="14" s="1"/>
  <c r="N9" i="10"/>
  <c r="N36" i="10" s="1"/>
  <c r="G15" i="16"/>
  <c r="J15" i="16" s="1"/>
  <c r="J14" i="16" s="1"/>
  <c r="V36" i="14"/>
  <c r="M36" i="10"/>
  <c r="C14" i="20"/>
  <c r="Y9" i="14"/>
  <c r="M36" i="14"/>
  <c r="C17" i="20"/>
  <c r="E12" i="20"/>
  <c r="I12" i="20"/>
  <c r="M17" i="11"/>
  <c r="M16" i="11" s="1"/>
  <c r="M34" i="11" s="1"/>
  <c r="J35" i="18"/>
  <c r="K35" i="18"/>
  <c r="I35" i="18"/>
  <c r="K36" i="18"/>
  <c r="J36" i="18"/>
  <c r="I36" i="18"/>
  <c r="K46" i="18"/>
  <c r="J46" i="18"/>
  <c r="I46" i="18"/>
  <c r="J33" i="18"/>
  <c r="K33" i="18"/>
  <c r="I33" i="18"/>
  <c r="K41" i="18"/>
  <c r="J41" i="18"/>
  <c r="J65" i="18"/>
  <c r="J62" i="18" s="1"/>
  <c r="H62" i="18"/>
  <c r="J88" i="18"/>
  <c r="J82" i="18" s="1"/>
  <c r="H82" i="18"/>
  <c r="D9" i="16"/>
  <c r="C13" i="20"/>
  <c r="G12" i="20"/>
  <c r="G34" i="14"/>
  <c r="G27" i="14"/>
  <c r="C27" i="14" s="1"/>
  <c r="Z23" i="14"/>
  <c r="H23" i="14" s="1"/>
  <c r="D23" i="14" s="1"/>
  <c r="AB23" i="14" s="1"/>
  <c r="AC23" i="14" s="1"/>
  <c r="H19" i="14"/>
  <c r="D19" i="14" s="1"/>
  <c r="AB19" i="14" s="1"/>
  <c r="AC19" i="14" s="1"/>
  <c r="Z19" i="14"/>
  <c r="Z14" i="14"/>
  <c r="H14" i="14" s="1"/>
  <c r="D14" i="14" s="1"/>
  <c r="AB14" i="14" s="1"/>
  <c r="AC14" i="14" s="1"/>
  <c r="H30" i="14"/>
  <c r="D30" i="14" s="1"/>
  <c r="AB30" i="14" s="1"/>
  <c r="AC30" i="14" s="1"/>
  <c r="Z30" i="14"/>
  <c r="H12" i="10"/>
  <c r="Z22" i="14"/>
  <c r="H22" i="14" s="1"/>
  <c r="D22" i="14" s="1"/>
  <c r="AB22" i="14" s="1"/>
  <c r="AC22" i="14" s="1"/>
  <c r="Z18" i="14"/>
  <c r="H18" i="14" s="1"/>
  <c r="D18" i="14" s="1"/>
  <c r="AB18" i="14" s="1"/>
  <c r="AC18" i="14" s="1"/>
  <c r="Z13" i="14"/>
  <c r="H13" i="14" s="1"/>
  <c r="D13" i="14" s="1"/>
  <c r="AB13" i="14" s="1"/>
  <c r="AC13" i="14" s="1"/>
  <c r="Z11" i="14"/>
  <c r="Z9" i="14" s="1"/>
  <c r="J18" i="16"/>
  <c r="G13" i="14"/>
  <c r="C13" i="14" s="1"/>
  <c r="Z21" i="14"/>
  <c r="H21" i="14" s="1"/>
  <c r="D21" i="14" s="1"/>
  <c r="AB21" i="14" s="1"/>
  <c r="AC21" i="14" s="1"/>
  <c r="H16" i="14"/>
  <c r="D16" i="14" s="1"/>
  <c r="AB16" i="14" s="1"/>
  <c r="AC16" i="14" s="1"/>
  <c r="Z16" i="14"/>
  <c r="Z35" i="14"/>
  <c r="H35" i="14" s="1"/>
  <c r="D35" i="14" s="1"/>
  <c r="AB35" i="14" s="1"/>
  <c r="K17" i="11"/>
  <c r="K16" i="11" s="1"/>
  <c r="K34" i="11" s="1"/>
  <c r="C10" i="14"/>
  <c r="I11" i="16"/>
  <c r="I10" i="16" s="1"/>
  <c r="J47" i="18"/>
  <c r="Y33" i="14"/>
  <c r="Y36" i="14" s="1"/>
  <c r="G35" i="14"/>
  <c r="C35" i="14" s="1"/>
  <c r="G32" i="14"/>
  <c r="C32" i="14" s="1"/>
  <c r="G28" i="14"/>
  <c r="C28" i="14" s="1"/>
  <c r="G16" i="14"/>
  <c r="C16" i="14" s="1"/>
  <c r="G12" i="14"/>
  <c r="C12" i="14" s="1"/>
  <c r="Z24" i="14"/>
  <c r="H24" i="14" s="1"/>
  <c r="D24" i="14" s="1"/>
  <c r="AB24" i="14" s="1"/>
  <c r="AC24" i="14" s="1"/>
  <c r="H20" i="14"/>
  <c r="D20" i="14" s="1"/>
  <c r="AB20" i="14" s="1"/>
  <c r="AC20" i="14" s="1"/>
  <c r="Z20" i="14"/>
  <c r="Z15" i="14"/>
  <c r="H15" i="14" s="1"/>
  <c r="D15" i="14" s="1"/>
  <c r="AB15" i="14" s="1"/>
  <c r="AC15" i="14" s="1"/>
  <c r="H31" i="14"/>
  <c r="D31" i="14" s="1"/>
  <c r="AB31" i="14" s="1"/>
  <c r="AC31" i="14" s="1"/>
  <c r="Z31" i="14"/>
  <c r="C34" i="10"/>
  <c r="C33" i="10" s="1"/>
  <c r="C36" i="10"/>
  <c r="C9" i="10"/>
  <c r="F36" i="10"/>
  <c r="J36" i="14"/>
  <c r="N36" i="14"/>
  <c r="P36" i="14"/>
  <c r="R36" i="14"/>
  <c r="L36" i="14"/>
  <c r="H34" i="14"/>
  <c r="AA36" i="14"/>
  <c r="F36" i="14"/>
  <c r="P11" i="10"/>
  <c r="J28" i="18"/>
  <c r="K28" i="18"/>
  <c r="I28" i="18"/>
  <c r="J30" i="18"/>
  <c r="K30" i="18"/>
  <c r="I30" i="18"/>
  <c r="J38" i="18"/>
  <c r="K38" i="18"/>
  <c r="I38" i="18"/>
  <c r="H32" i="18"/>
  <c r="K32" i="18" s="1"/>
  <c r="K11" i="18" s="1"/>
  <c r="K10" i="18" s="1"/>
  <c r="I40" i="18"/>
  <c r="K40" i="18"/>
  <c r="J40" i="18"/>
  <c r="J43" i="18"/>
  <c r="K43" i="18"/>
  <c r="I43" i="18"/>
  <c r="K45" i="18"/>
  <c r="J45" i="18"/>
  <c r="I45" i="18"/>
  <c r="I20" i="11"/>
  <c r="J14" i="18"/>
  <c r="H12" i="18"/>
  <c r="H11" i="18" s="1"/>
  <c r="K29" i="18"/>
  <c r="I29" i="18"/>
  <c r="J29" i="18"/>
  <c r="K31" i="18"/>
  <c r="J31" i="18"/>
  <c r="I31" i="18"/>
  <c r="K39" i="18"/>
  <c r="J39" i="18"/>
  <c r="I39" i="18"/>
  <c r="K44" i="18"/>
  <c r="J44" i="18"/>
  <c r="I44" i="18"/>
  <c r="G11" i="16"/>
  <c r="I20" i="16"/>
  <c r="I15" i="16" s="1"/>
  <c r="I9" i="16" s="1"/>
  <c r="J94" i="18"/>
  <c r="J93" i="18" s="1"/>
  <c r="H93" i="18"/>
  <c r="E32" i="18"/>
  <c r="E11" i="18" s="1"/>
  <c r="I41" i="18"/>
  <c r="H12" i="14"/>
  <c r="O34" i="10"/>
  <c r="D33" i="10"/>
  <c r="K11" i="22"/>
  <c r="D10" i="14"/>
  <c r="AB10" i="14" s="1"/>
  <c r="Z33" i="14" l="1"/>
  <c r="E10" i="18"/>
  <c r="H11" i="14"/>
  <c r="D11" i="14" s="1"/>
  <c r="AB11" i="14" s="1"/>
  <c r="AC11" i="14" s="1"/>
  <c r="C12" i="20"/>
  <c r="H9" i="10"/>
  <c r="H36" i="10" s="1"/>
  <c r="D12" i="10"/>
  <c r="J12" i="18"/>
  <c r="C34" i="14"/>
  <c r="C33" i="14" s="1"/>
  <c r="C36" i="14" s="1"/>
  <c r="G33" i="14"/>
  <c r="G9" i="14"/>
  <c r="Z36" i="14"/>
  <c r="D34" i="14"/>
  <c r="H33" i="14"/>
  <c r="AC10" i="14"/>
  <c r="P34" i="10"/>
  <c r="P33" i="10" s="1"/>
  <c r="O33" i="10"/>
  <c r="D12" i="14"/>
  <c r="AB12" i="14" s="1"/>
  <c r="AC12" i="14" s="1"/>
  <c r="G10" i="16"/>
  <c r="G9" i="16" s="1"/>
  <c r="J11" i="16"/>
  <c r="K27" i="18"/>
  <c r="AC35" i="14"/>
  <c r="H10" i="18"/>
  <c r="I32" i="18"/>
  <c r="I11" i="18" s="1"/>
  <c r="I10" i="18" s="1"/>
  <c r="J32" i="18"/>
  <c r="I27" i="18"/>
  <c r="D9" i="14" l="1"/>
  <c r="J11" i="18"/>
  <c r="J10" i="18" s="1"/>
  <c r="H9" i="14"/>
  <c r="H36" i="14" s="1"/>
  <c r="G36" i="14"/>
  <c r="O12" i="10"/>
  <c r="D9" i="10"/>
  <c r="D36" i="10" s="1"/>
  <c r="AB34" i="14"/>
  <c r="D33" i="14"/>
  <c r="D36" i="14" s="1"/>
  <c r="AC9" i="14"/>
  <c r="AB9" i="14"/>
  <c r="P12" i="10" l="1"/>
  <c r="P9" i="10" s="1"/>
  <c r="P36" i="10" s="1"/>
  <c r="I19" i="11" s="1"/>
  <c r="O9" i="10"/>
  <c r="O36" i="10" s="1"/>
  <c r="AC34" i="14"/>
  <c r="AC33" i="14" s="1"/>
  <c r="AC36" i="14" s="1"/>
  <c r="I18" i="11" s="1"/>
  <c r="I17" i="11" s="1"/>
  <c r="I16" i="11" s="1"/>
  <c r="I34" i="11" s="1"/>
  <c r="AB33" i="14"/>
  <c r="AB36" i="14"/>
</calcChain>
</file>

<file path=xl/sharedStrings.xml><?xml version="1.0" encoding="utf-8"?>
<sst xmlns="http://schemas.openxmlformats.org/spreadsheetml/2006/main" count="1029" uniqueCount="694">
  <si>
    <t>Biên chế</t>
  </si>
  <si>
    <t>NGUỒN KINH PHÍ QUẢN LÝ NHÀ NƯỚC</t>
  </si>
  <si>
    <t>(Dùng cho các đơn vị trực tiếp sử dụng ngân sách)</t>
  </si>
  <si>
    <t xml:space="preserve"> Phụ cấp khu vực</t>
  </si>
  <si>
    <t>Phụ cấp thu hút</t>
  </si>
  <si>
    <t>Tổng cộng</t>
  </si>
  <si>
    <t>SỞ NÔNG NGHIỆP PHÁT TRIỂN NÔNG THÔN</t>
  </si>
  <si>
    <t>Ghi chú</t>
  </si>
  <si>
    <t>A</t>
  </si>
  <si>
    <t>B</t>
  </si>
  <si>
    <t>THỦ TRƯỞNG ĐƠN VỊ</t>
  </si>
  <si>
    <t>TT</t>
  </si>
  <si>
    <t>Hệ số Lương</t>
  </si>
  <si>
    <t>Hệ số</t>
  </si>
  <si>
    <t>TỔNG CÁC KHOẢN PHỤ CẤP</t>
  </si>
  <si>
    <t>Hệ số phụ cấp</t>
  </si>
  <si>
    <t>TỔNG LƯƠNG CẤP BẬC CÔNG VIỆC</t>
  </si>
  <si>
    <t>Thành tiền (đồng)</t>
  </si>
  <si>
    <t>Tiền (đồng)</t>
  </si>
  <si>
    <t>Tổng Lương + Phụ cấp  (đồng)</t>
  </si>
  <si>
    <t>TRONG ĐÓ</t>
  </si>
  <si>
    <t>HỌ VÀ TÊN</t>
  </si>
  <si>
    <t>Phụ cấp độc hại</t>
  </si>
  <si>
    <t>Phụ cấp Thâm niên Nghề</t>
  </si>
  <si>
    <t>P/cấp Thâm niên VK</t>
  </si>
  <si>
    <t>Phụ cấp Chức vụ</t>
  </si>
  <si>
    <t>Phụ cấp ưu đãi Ngành</t>
  </si>
  <si>
    <t>TỔNG LƯƠNG VÀ CÁC KHOẢN ĐÓNG GÓP 01 tháng (đồng)</t>
  </si>
  <si>
    <t>3=5+7</t>
  </si>
  <si>
    <t>4=6+8</t>
  </si>
  <si>
    <t>7=9+11+...+23</t>
  </si>
  <si>
    <t>8=10+12+...+24</t>
  </si>
  <si>
    <t>Thủ trưởng đơn vị</t>
  </si>
  <si>
    <t xml:space="preserve">
BẢO HIỂM THẤT NGHIỆP 1%,
</t>
  </si>
  <si>
    <t>Ngày           tháng   01    năm  2011</t>
  </si>
  <si>
    <t>Lập biểu</t>
  </si>
  <si>
    <t>Kế toán</t>
  </si>
  <si>
    <t>NỘI DUNG</t>
  </si>
  <si>
    <t>Bảo hiểm thất nghiệp</t>
  </si>
  <si>
    <t>Phụ cấp cấp uỷ</t>
  </si>
  <si>
    <t>I</t>
  </si>
  <si>
    <t>II</t>
  </si>
  <si>
    <t>SỰ NGHIỆP ĐÀO TẠO</t>
  </si>
  <si>
    <t>C</t>
  </si>
  <si>
    <t>Đơn vị tính</t>
  </si>
  <si>
    <t>Số lượng</t>
  </si>
  <si>
    <t>Thành tiền</t>
  </si>
  <si>
    <t>Số tiền</t>
  </si>
  <si>
    <t>III</t>
  </si>
  <si>
    <t>IV</t>
  </si>
  <si>
    <t>GIAO TỰ CHỦ ( Lương và chi TX)</t>
  </si>
  <si>
    <t>KHÔNG GIAO TỰ CHỦ</t>
  </si>
  <si>
    <t xml:space="preserve">                + Biên chế được cấp có thẩm quyền phê duyệt. </t>
  </si>
  <si>
    <t>28= 4+27</t>
  </si>
  <si>
    <t>8=10+12+...+24+26</t>
  </si>
  <si>
    <t>29= (28*12thg)</t>
  </si>
  <si>
    <t>26= (25*12thg)</t>
  </si>
  <si>
    <t>Trần Đại Phương</t>
  </si>
  <si>
    <t>Lê Phước Toàn</t>
  </si>
  <si>
    <t>Trần Vũ Lương</t>
  </si>
  <si>
    <t>Nguyễn Mỹ</t>
  </si>
  <si>
    <t>Nguyễn Thanh Nam</t>
  </si>
  <si>
    <t>Nguyễn Thị Minh Hồng</t>
  </si>
  <si>
    <t>Đinh Văn Phú</t>
  </si>
  <si>
    <t>Huỳnh Trí</t>
  </si>
  <si>
    <t>Nguyễn P.Bửu Nguyên</t>
  </si>
  <si>
    <t>Đoàn Văn Độ</t>
  </si>
  <si>
    <t>Hoàng Hậu</t>
  </si>
  <si>
    <t>Dương Văn Hoá</t>
  </si>
  <si>
    <t>Trần Quang Vinh</t>
  </si>
  <si>
    <t>Đặng An Khanh</t>
  </si>
  <si>
    <t>Phan Thế Xuân</t>
  </si>
  <si>
    <t>Trần Quang Tuấn</t>
  </si>
  <si>
    <t>Trần Mạnh Dũng</t>
  </si>
  <si>
    <t>Trần Văn Liêm</t>
  </si>
  <si>
    <t>Trần Đức Hoài</t>
  </si>
  <si>
    <t>Cao Thành Được</t>
  </si>
  <si>
    <r>
      <t>Lưu ý:</t>
    </r>
    <r>
      <rPr>
        <sz val="9"/>
        <rFont val="Times New Roman"/>
        <family val="1"/>
      </rPr>
      <t xml:space="preserve">  + Biểu đăng ký tiền lương lấy cơ sở sẽ thanh toán lương tháng 01 năm 2013 ( Đưa hệ số lương của người sẽ được nâng lương trong tháng 12 năm 2012 và tháng 01 năm 2013 vào biểu này) gồm tất cả các CBVC được Sở giao chỉ tiêu biên chế ( QLNhà nước, Cô</t>
    </r>
  </si>
  <si>
    <r>
      <t xml:space="preserve">              + Các chỉ tiêu tính toán ở Biểu này đã được mặt định bằng công thức ở ví dụ Ông Nguyễn Văn A ( muốn tính các khoản đóng góp trả thay lương bạn chỉ cần bấm vào cột </t>
    </r>
    <r>
      <rPr>
        <b/>
        <sz val="9"/>
        <rFont val="Times New Roman"/>
        <family val="1"/>
      </rPr>
      <t>25</t>
    </r>
    <r>
      <rPr>
        <sz val="9"/>
        <rFont val="Times New Roman"/>
        <family val="1"/>
      </rPr>
      <t xml:space="preserve"> thì sẽ thấy công thức tính xuất hiện)</t>
    </r>
  </si>
  <si>
    <t xml:space="preserve">Tổng hệ số lương và p.cấp  </t>
  </si>
  <si>
    <t>Truy quét các điểm nóng chặt phá rừng</t>
  </si>
  <si>
    <t>Tu sửa đường ranh cản lửa 35km</t>
  </si>
  <si>
    <t>..</t>
  </si>
  <si>
    <t>Sửa chữa nhà làm việc trụ sở đơn vị - Hạng mục: sửa chữa cơi nới thêm phòng làm việc và để dụng cụ, trang thiết bị PCCCR: 70 m2</t>
  </si>
  <si>
    <t>Hồ Vĩnh Hưng</t>
  </si>
  <si>
    <t>Lê Quang Hùng</t>
  </si>
  <si>
    <t>Lê Nhữ Thắng</t>
  </si>
  <si>
    <t>ĐVT: Đồng</t>
  </si>
  <si>
    <t>Đơn vị</t>
  </si>
  <si>
    <t>Biên chế+ HĐ 68</t>
  </si>
  <si>
    <t>Định suất / người</t>
  </si>
  <si>
    <t xml:space="preserve"> 19 người</t>
  </si>
  <si>
    <t>20-40 người</t>
  </si>
  <si>
    <t xml:space="preserve"> 41 người</t>
  </si>
  <si>
    <t>01</t>
  </si>
  <si>
    <t>VP KIỂM LÂM</t>
  </si>
  <si>
    <t>02</t>
  </si>
  <si>
    <t>03</t>
  </si>
  <si>
    <t>04</t>
  </si>
  <si>
    <t>05</t>
  </si>
  <si>
    <t>Nguyễn Thanh</t>
  </si>
  <si>
    <t>Trần Đình Huỳnh</t>
  </si>
  <si>
    <t>Hoàng Rê</t>
  </si>
  <si>
    <t>Lê Xuân Bách</t>
  </si>
  <si>
    <t>Hoàng Trọng Quý</t>
  </si>
  <si>
    <t>Nguyễn Đăng Luyện</t>
  </si>
  <si>
    <t>A Nhưng</t>
  </si>
  <si>
    <t>Lê Văn Lục</t>
  </si>
  <si>
    <t>Nguyễn Văn Nam</t>
  </si>
  <si>
    <t>Lê Thanh Tong</t>
  </si>
  <si>
    <t>Huỳnh Đình Thành</t>
  </si>
  <si>
    <t>Nguyễn Văn Quang</t>
  </si>
  <si>
    <t>Trần Văn Minh</t>
  </si>
  <si>
    <t>Nguyễn Văn Lai</t>
  </si>
  <si>
    <t>Lê Văn Kiểu</t>
  </si>
  <si>
    <t>Dương Giáo</t>
  </si>
  <si>
    <t>Lê Hoàng Hởi</t>
  </si>
  <si>
    <t>Hoàng Anh Bứa</t>
  </si>
  <si>
    <t>Lê Văn Thiềm</t>
  </si>
  <si>
    <t>Mai Văn Bình</t>
  </si>
  <si>
    <t>Nguyễn Thảo</t>
  </si>
  <si>
    <t>Lê Ngọc Tuấn</t>
  </si>
  <si>
    <t>Tạ An Nam</t>
  </si>
  <si>
    <t>Lê Văn Thoại</t>
  </si>
  <si>
    <t>Văn Trọng Thành</t>
  </si>
  <si>
    <t>Hà Quốc Hưng</t>
  </si>
  <si>
    <t>Trần Văn Lâm</t>
  </si>
  <si>
    <t>Trần Mạnh Thành</t>
  </si>
  <si>
    <t>Hồ Văn Ôn</t>
  </si>
  <si>
    <t>A Riêng Hôn</t>
  </si>
  <si>
    <t>Trương Công Trung</t>
  </si>
  <si>
    <t>Phạm Bảo Quốc</t>
  </si>
  <si>
    <t>Lý U Ét</t>
  </si>
  <si>
    <t>TỔNG CỘNG</t>
  </si>
  <si>
    <t>Phụ cấp trách nhiệm</t>
  </si>
  <si>
    <t>Sửa chữa xe con UOAT</t>
  </si>
  <si>
    <t>Tiền Lương và các khoán đóng góp</t>
  </si>
  <si>
    <t xml:space="preserve">Kinh phí thực hiện theo Nghị định số 116/2010/NĐ-CP </t>
  </si>
  <si>
    <t xml:space="preserve">Chi Thường xuyên chưa trừ tiết kiệm 10% </t>
  </si>
  <si>
    <t>SỰ NGHIỆP MANG TÍNH CHẤT XDCB</t>
  </si>
  <si>
    <t>D</t>
  </si>
  <si>
    <t>KINH PHÍ HỖ TRỢ CÓ MỤC TIÊU TỪ NGÂN SÁCH TRUNG ƯƠNG</t>
  </si>
  <si>
    <t>người</t>
  </si>
  <si>
    <t>chiếc</t>
  </si>
  <si>
    <t>km</t>
  </si>
  <si>
    <t>đợt</t>
  </si>
  <si>
    <r>
      <t>m</t>
    </r>
    <r>
      <rPr>
        <vertAlign val="superscript"/>
        <sz val="12"/>
        <rFont val="Times New Roman"/>
        <family val="1"/>
      </rPr>
      <t>2</t>
    </r>
  </si>
  <si>
    <t xml:space="preserve">  UBND TỈNH THỪA THIÊN HUẾ</t>
  </si>
  <si>
    <t>Biểu số 8a</t>
  </si>
  <si>
    <t xml:space="preserve">   SỞ NÔNG NGHIỆP VÀ PTNT</t>
  </si>
  <si>
    <t>ĐVT: Triệu đồng</t>
  </si>
  <si>
    <t>STT</t>
  </si>
  <si>
    <t>Chỉ tiêu</t>
  </si>
  <si>
    <t>Số đối tượng được hưởng</t>
  </si>
  <si>
    <t>Trong đó: đối tượng được hưởng theo từng loại hệ số phụ cấp</t>
  </si>
  <si>
    <t>Tổng hệ số</t>
  </si>
  <si>
    <t>Phụ cấp công tác lâu năm theo mức lương 830</t>
  </si>
  <si>
    <t>Phụ cấp công tác lâu năm theo mức lương 1.150</t>
  </si>
  <si>
    <t>Phụ cấp công tác lâu năm ở vùng khó khăn năm 2013</t>
  </si>
  <si>
    <t>Địa bàn tính hưởng</t>
  </si>
  <si>
    <t>Theo Quyết định</t>
  </si>
  <si>
    <t>0,5</t>
  </si>
  <si>
    <t>0,7</t>
  </si>
  <si>
    <t>1</t>
  </si>
  <si>
    <t>2</t>
  </si>
  <si>
    <t>3</t>
  </si>
  <si>
    <t>4</t>
  </si>
  <si>
    <t>6=Cột 5 x 830 x số tháng hưởng</t>
  </si>
  <si>
    <t>6=Cột 5 x 1.150 x số tháng hưởng</t>
  </si>
  <si>
    <t>8= Cột 5 x lương cơ sở x số tháng hưởng</t>
  </si>
  <si>
    <t>Chi cục Kiểm lâm</t>
  </si>
  <si>
    <t>Hạt KL A Lưới</t>
  </si>
  <si>
    <t>Lê Anh</t>
  </si>
  <si>
    <t>Phan Thanh Hà</t>
  </si>
  <si>
    <t>Nguyễn Xuân Trường</t>
  </si>
  <si>
    <t>BQL Rừng PH Sông Bồ</t>
  </si>
  <si>
    <t>BQL Rừng PH Nam Đông</t>
  </si>
  <si>
    <t>Biểu số 8b</t>
  </si>
  <si>
    <t xml:space="preserve">  SỞ NÔNG NGHIỆP VÀ PTNT</t>
  </si>
  <si>
    <t>NHU CẦU KINH PHÍ TRỢ CẤP LẦN ĐẦU VÀ TRỢ CẤP CHUYỂN VÙNG</t>
  </si>
  <si>
    <t>Tên đơn vị</t>
  </si>
  <si>
    <t>Tổng số CBCC,VC theo biên chế được cấp có thẩm quyền giao năm 2014</t>
  </si>
  <si>
    <t>Tổng số đối tượng được hưởng</t>
  </si>
  <si>
    <t>Trợ cấp lần đầu theo NĐ 116</t>
  </si>
  <si>
    <t>Trợ cấp chuyển vùng theo NĐ 116</t>
  </si>
  <si>
    <t>Tổng số</t>
  </si>
  <si>
    <t>Chia ra</t>
  </si>
  <si>
    <t>Tổng hệ số lương+phụ cấp chức vụ,thâm niên vượt khung bình quân</t>
  </si>
  <si>
    <t>Số năm công tác bình quân tại vùng ĐBKK</t>
  </si>
  <si>
    <t>Tên xã ĐBKK hoặc thôn, xã (theo NĐ 116)</t>
  </si>
  <si>
    <t>Tăng từ 1/7/2013 đến 31/12/2013</t>
  </si>
  <si>
    <t>Trong đó các đối tượng hưởng NĐ 61</t>
  </si>
  <si>
    <t>Biểu số 8c</t>
  </si>
  <si>
    <t>TỔNG HỢP PHỤ CẤP THU HÚT THEO NGHỊ ĐỊNH SỐ 116/2010/NĐ-CP ĐỐI VỚI CÁC ĐƠN VỊ 
KHÔNG THUỘC PHẠM VI NGHỊ ĐỊNH SỐ 61/2006/NĐ-CP VÀ NGHỊ ĐỊNH SỐ 64/2009/NĐ-CP</t>
  </si>
  <si>
    <t>Đối tượng được hưởng phụ cấp thu hút</t>
  </si>
  <si>
    <t xml:space="preserve">Phụ cấp thu hút </t>
  </si>
  <si>
    <t xml:space="preserve">Ghi chú </t>
  </si>
  <si>
    <t>Tổng hệ số lương và phụ cấp</t>
  </si>
  <si>
    <t>Tr. đó tổng hệ số lương ngạch bậc</t>
  </si>
  <si>
    <t>Tổng hệ số  phụ cấp CV, VK</t>
  </si>
  <si>
    <t xml:space="preserve">Tổng hệ số phụ cấp thu hút </t>
  </si>
  <si>
    <t>Phụ cấp thu hút theo mức lương 830</t>
  </si>
  <si>
    <t>Phụ cấp thu hút theo mức lương 1.150</t>
  </si>
  <si>
    <t>Phụ cấp thu hút năm 2013</t>
  </si>
  <si>
    <t>Tên xã ĐBKK hoặc thôn …. Xã</t>
  </si>
  <si>
    <t xml:space="preserve">Quyết định của cơ quan có thẩm quyền công nhận xã, thôn, bản ĐBKK </t>
  </si>
  <si>
    <t>3=4+5</t>
  </si>
  <si>
    <t>6=3*0,7</t>
  </si>
  <si>
    <t>7=6*830 x số tháng được hưởng</t>
  </si>
  <si>
    <t>8=6*1.150 x số tháng được hưởng</t>
  </si>
  <si>
    <t>9=6 x mức lương cơ sở x số tháng được hưởng</t>
  </si>
  <si>
    <t>Võ Bá Toàn</t>
  </si>
  <si>
    <t>Phạm Việt Nam</t>
  </si>
  <si>
    <t>Bùi Văn Sang</t>
  </si>
  <si>
    <t>Hồ Xuân Duyệt</t>
  </si>
  <si>
    <t>Nguyễn Công Bắc</t>
  </si>
  <si>
    <t>Nguyễn Quang Hải</t>
  </si>
  <si>
    <t>Trần Quốc  Bảo</t>
  </si>
  <si>
    <t>Hồ Xuân Lim</t>
  </si>
  <si>
    <t>Lê Duy Phan</t>
  </si>
  <si>
    <t>Hồ Văn Nhuận</t>
  </si>
  <si>
    <t>Lê Đình Phúc</t>
  </si>
  <si>
    <t>Đoàn Quyết Thắng</t>
  </si>
  <si>
    <t>Lê Văn Tám</t>
  </si>
  <si>
    <t>Hoàng Thanh Cương</t>
  </si>
  <si>
    <t>Hoàng Vui</t>
  </si>
  <si>
    <t>Hạt KL KBT Sao La</t>
  </si>
  <si>
    <t>Cao Ngọc Thành</t>
  </si>
  <si>
    <t>Phạm Văn Tâm</t>
  </si>
  <si>
    <t>Lê Văn Tú</t>
  </si>
  <si>
    <t>Lê Thanh Hướng</t>
  </si>
  <si>
    <t>Phạm Văn Thăng</t>
  </si>
  <si>
    <t>BQL Khu bảo tồn Sao la</t>
  </si>
  <si>
    <t>V</t>
  </si>
  <si>
    <t>BQL Rừng PH A Lưới</t>
  </si>
  <si>
    <t>Dương Công Sử</t>
  </si>
  <si>
    <t>Đinh Y Nóc</t>
  </si>
  <si>
    <t>Văn Hữu Chánh</t>
  </si>
  <si>
    <t>Trần Viết Tỵ</t>
  </si>
  <si>
    <t>VI</t>
  </si>
  <si>
    <t>Lê Trung Đức</t>
  </si>
  <si>
    <t>Trần Xuân Vĩnh</t>
  </si>
  <si>
    <t>BQL Rừng PH Bắc Hải Vân</t>
  </si>
  <si>
    <t>Nguyễn Hồng Linh</t>
  </si>
  <si>
    <t>Số TT</t>
  </si>
  <si>
    <t xml:space="preserve">Đơn vị                      Chỉ tiêu </t>
  </si>
  <si>
    <t>Tổng số tiền</t>
  </si>
  <si>
    <t xml:space="preserve">Thanh toán tiền tàu xe </t>
  </si>
  <si>
    <t xml:space="preserve">Trợ cấp tham quan học tập, bồi dưỡng chuyên môn nghiệp vụ </t>
  </si>
  <si>
    <t>TỔNG SỐ</t>
  </si>
  <si>
    <t>Biểu 8</t>
  </si>
  <si>
    <t xml:space="preserve">TỔNG HỢP KINH PHÍ THỰC HIỆN CHẾ ĐỘ PHỤ CẤP, TRỢ CẤP ĐỐI VỚI </t>
  </si>
  <si>
    <t xml:space="preserve">CÁN BỘ, CÔNG CHỨC, VIÊN CHỨC VÀ NGƯỜI ĐƯỢC HƯỞNG LƯƠNG TRONG LỰC LƯỢNG VŨ TRANG </t>
  </si>
  <si>
    <t>CÔNG TÁC Ở VÙNG CÓ ĐIỀU KIỆN KINH TẾ-XÃ HỘI ĐẶC BIỆT KHÓ KHĂN</t>
  </si>
  <si>
    <t>Phụ cấp công tác lâu năm</t>
  </si>
  <si>
    <t>Trợ cấp lần đầu và trợ cấp chuyển vùng</t>
  </si>
  <si>
    <t>Trợ cấp tiền mua và vận chuyển nước ngọt</t>
  </si>
  <si>
    <t>Trợ cấp một lần khi chuyển công tác ra khỏi vùng có điều kiện KT-XH ĐBKK hoặc nghỉ hưu</t>
  </si>
  <si>
    <t>Số CBCC,VC được hưởng</t>
  </si>
  <si>
    <t>Kế toán trưởng</t>
  </si>
  <si>
    <t>GIÁM ĐỐC</t>
  </si>
  <si>
    <t>Chi thường xuyên chưa trừ tiết kiệm 10%</t>
  </si>
  <si>
    <t xml:space="preserve">Số biên chế được duyệt nhưng chưa tuyển ( dự kiến theo hệ số lương 2,34/biên chế) </t>
  </si>
  <si>
    <t>Các khoản phụ cấp, trợ cấp, các chế độ, chính sách ngoài quỹ lương (Phụ cấp cấp uỷ)</t>
  </si>
  <si>
    <t>Chi cục Quản lý CLNLS và TS</t>
  </si>
  <si>
    <t>Quỹ lương, phụ cấp và các khoản đóng góp</t>
  </si>
  <si>
    <t>Định mức chi thường xuyên cho số biên chế được giao</t>
  </si>
  <si>
    <t>Bổ sung ngoài định mức chi thường xuyên</t>
  </si>
  <si>
    <t>Số biên chế thực có mặt tính đến thời điểm lập dự toán</t>
  </si>
  <si>
    <t>5=6+7</t>
  </si>
  <si>
    <t>11=5+8+9+10</t>
  </si>
  <si>
    <t>Văn phòng Sở</t>
  </si>
  <si>
    <t>Chi cục Phát triển nông thôn</t>
  </si>
  <si>
    <t xml:space="preserve">- CB biên chế </t>
  </si>
  <si>
    <t>- Hợp đồng 68</t>
  </si>
  <si>
    <t xml:space="preserve">  ĐƠN VỊ : </t>
  </si>
  <si>
    <t xml:space="preserve">                                                                      Đơn vị:  </t>
  </si>
  <si>
    <t>Công chức, viên chức</t>
  </si>
  <si>
    <t>Hợp đồng 68/2000/NĐ-CP</t>
  </si>
  <si>
    <t>Phụ cấp công vụ ( 25%)</t>
  </si>
  <si>
    <t xml:space="preserve">Trần Đức </t>
  </si>
  <si>
    <t xml:space="preserve">Lê Quang </t>
  </si>
  <si>
    <t xml:space="preserve">Trần Đại </t>
  </si>
  <si>
    <t>Tổng số CBCC,VC theo biên chế được cấp có thẩm quyền giao năm 2016</t>
  </si>
  <si>
    <t>Đơn vị:</t>
  </si>
  <si>
    <t>Tên mô hình</t>
  </si>
  <si>
    <t>Giải pháp đầu tư</t>
  </si>
  <si>
    <t>Quy mô</t>
  </si>
  <si>
    <t>Số con/hộ</t>
  </si>
  <si>
    <t>Số lồng/hộ</t>
  </si>
  <si>
    <t>Diện tích/hộ; số hộ</t>
  </si>
  <si>
    <t>Kinh phí đầu tư</t>
  </si>
  <si>
    <t>Nhà nước hỗ trợ</t>
  </si>
  <si>
    <t>Nhân dân đóng góp</t>
  </si>
  <si>
    <t>Hiệu quả kinh tế</t>
  </si>
  <si>
    <t>Địa điểm đầu tư(xã)</t>
  </si>
  <si>
    <t>Hạng mục</t>
  </si>
  <si>
    <t>Đơn giá</t>
  </si>
  <si>
    <t xml:space="preserve">Thành tiền </t>
  </si>
  <si>
    <t xml:space="preserve">Đơn vị: </t>
  </si>
  <si>
    <t>QUẢN LÝ HÀNH CHÍNH</t>
  </si>
  <si>
    <t>SỰ NGHIỆP NÔNG LÂM TL-TS ( I+II)</t>
  </si>
  <si>
    <t>E</t>
  </si>
  <si>
    <t>Kinh phí di dân</t>
  </si>
  <si>
    <t xml:space="preserve">TỔNG CỘNG </t>
  </si>
  <si>
    <t>ĐVT</t>
  </si>
  <si>
    <t>Trong đó số đối tượng tăng trong năm 2017</t>
  </si>
  <si>
    <t xml:space="preserve">Tăng từ 1/1/2017 </t>
  </si>
  <si>
    <t xml:space="preserve">Đơn vị:  </t>
  </si>
  <si>
    <t>TỔNG KINH PHÍ ĐÓNG GÓP BHTN NĂM 2017 (đồng)</t>
  </si>
  <si>
    <t>TỔNG LƯƠNG VÀ CÁC KHOẢN PHỤ CẤP 01/01/2017</t>
  </si>
  <si>
    <t>Chi cục Kiểm lâm</t>
  </si>
  <si>
    <t>Hạt Kiểm lâm TP Huế</t>
  </si>
  <si>
    <t>Hạt Kiểm lâm Khu BTTN Phong Điền</t>
  </si>
  <si>
    <t>Hạt Kiểm lâm Phú Lộc</t>
  </si>
  <si>
    <t>Hạt Kiểm lâm Nam Đông</t>
  </si>
  <si>
    <t>…</t>
  </si>
  <si>
    <t>TỔNG LƯƠNG VÀ CÁC KHOẢN PHỤ CẤP 01/01/2018</t>
  </si>
  <si>
    <t>Kế hoạch năm 2019</t>
  </si>
  <si>
    <t>Kế hoạch năm 2020</t>
  </si>
  <si>
    <t>Số biên chế được cấp có thẩm quyền giao năm 2018</t>
  </si>
  <si>
    <t>Chi cục Trồng trọt và BVTV</t>
  </si>
  <si>
    <t>Chi cục Thuỷ sản</t>
  </si>
  <si>
    <t xml:space="preserve">Chi cục Thuỷ lợi </t>
  </si>
  <si>
    <t>Huế, ngày       tháng  8 năm 2017</t>
  </si>
  <si>
    <t>Dự toán năm 2019</t>
  </si>
  <si>
    <t>Biểu số 05</t>
  </si>
  <si>
    <t>ĐVT: triệu đồng</t>
  </si>
  <si>
    <t>Các khoản
đóng góp
BHXH 17,5%,
BHYT 3%, KPCĐ 2% = (22,5%)</t>
  </si>
  <si>
    <t>Phụ biểu 01</t>
  </si>
  <si>
    <t>Phụ biểu 03</t>
  </si>
  <si>
    <t>Xã đặc biệt khó khăn vùng bãi ngang ven biển và hải đảo theo QĐ số 131/QĐ-TTg ngày 25/01/2017 của Thủ tướng Chính phủ</t>
  </si>
  <si>
    <t xml:space="preserve">Xã </t>
  </si>
  <si>
    <t xml:space="preserve">Thôn 6 Xã </t>
  </si>
  <si>
    <t>Thôn 6 Xã</t>
  </si>
  <si>
    <t>Xã</t>
  </si>
  <si>
    <t>Dự toán chi ngân sách nhà nước</t>
  </si>
  <si>
    <t>Tổng thu ngân sách</t>
  </si>
  <si>
    <t>Số thu phí, lệ phí</t>
  </si>
  <si>
    <t>Chi từ nguồn thu phí được để lại</t>
  </si>
  <si>
    <t>Số phí, lệ phí nộp ngân sách nhà nước</t>
  </si>
  <si>
    <t>Biểu số 01</t>
  </si>
  <si>
    <t>Tổng mức đầu tư</t>
  </si>
  <si>
    <t>Dự toán hủy tại Kho bạc</t>
  </si>
  <si>
    <t>ĐVT: đồng</t>
  </si>
  <si>
    <t>Tên công trình</t>
  </si>
  <si>
    <t>Giám đốc</t>
  </si>
  <si>
    <t>Phụ biểu 06</t>
  </si>
  <si>
    <t>Ngày         tháng 9 năm 2017</t>
  </si>
  <si>
    <t>Xã đặc biệt khó khăn theo QĐ số 900/QĐ-TTg ngày 20/6/2017 của Thủ tướng Chính phủ</t>
  </si>
  <si>
    <t>Thôn đặc biệt khó khăn theo Quyết định 414/QĐ-UBDT ngày 11/7/2017 của UBDT giai đoạn 2017-2020</t>
  </si>
  <si>
    <t>BIỂU TỔNG HỢP DỰ TOÁN THU, CHI NGÂN SÁCH 03 NĂM 2019-2021</t>
  </si>
  <si>
    <t>Dự toán giao đầu năm 2018 ( không kể CTMTQG, không bao gồm số bổ sung trong năm)</t>
  </si>
  <si>
    <t>Ước thực hiện năm 2018 (không kể CTMTQG; bao gồm số bổ sung, số chuyển nguồn năm trước sang)</t>
  </si>
  <si>
    <t>Kế hoạch năm 2021</t>
  </si>
  <si>
    <t>Ngày        tháng 8 năm 2018</t>
  </si>
  <si>
    <r>
      <t xml:space="preserve">Ghi chú: </t>
    </r>
    <r>
      <rPr>
        <sz val="12"/>
        <rFont val="Times New Roman"/>
        <family val="1"/>
      </rPr>
      <t>Chi thực hiện các đề án, các nhiệm vụ khác : Cơ sở pháp lý, nêu rõ tổng mức, kinh phí đã bố trí, kinh phí còn phải bố trí, kinh phí bố trí năm 2018 và kế hoạch năm 2019</t>
    </r>
  </si>
  <si>
    <t>NĂM 2019</t>
  </si>
  <si>
    <t>Ngày          tháng 8  năm 2018</t>
  </si>
  <si>
    <t>THEO NGHỊ ĐỊNH SỐ 116/2010/NĐ-CP NĂM 2019</t>
  </si>
  <si>
    <t>NHU CẦU KINH PHÍ PHỤ CẤP CÔNG TÁC LÂU NĂM Ở VÙNG CÓ ĐIỀU KIỆN KINH TẾ XÃ HỘI ĐẶC BIỆT KHÓ KHĂN
THEO NGHỊ ĐỊNH SỐ 116/2010/NĐ-CP NĂM 2019</t>
  </si>
  <si>
    <t>DANH MỤC CÁC KHOẢN CHI KHÔNG THƯỜNG XUYÊN NĂM 2019</t>
  </si>
  <si>
    <t>DANH MỤC CÁC MÔ HÌNH ĐẦU TƯ  HỖ TRỢ PHÁT TRIỂN SẢN XUẤT NÔNG LÂM NGƯ NGHIỆP NĂM 2019</t>
  </si>
  <si>
    <t xml:space="preserve">                + Báo cáo đánh giá tình hình thực hiện nhiệm vụ ngân sách nhà nước năm 2018. </t>
  </si>
  <si>
    <t xml:space="preserve">                +  Xây dựng dự toán thu, chi ngân sách nhà nước năm 2019-2021. Thuyết minh rõ từng nội dung danh mục đề xuất (lập dự toán chi tiết đính kèm).</t>
  </si>
  <si>
    <r>
      <t xml:space="preserve">                </t>
    </r>
    <r>
      <rPr>
        <b/>
        <sz val="13"/>
        <rFont val="Times New Roman"/>
        <family val="1"/>
      </rPr>
      <t xml:space="preserve"> Lưu ý : </t>
    </r>
    <r>
      <rPr>
        <sz val="13"/>
        <rFont val="Times New Roman"/>
        <family val="1"/>
      </rPr>
      <t>Tuyệt đối không được đưa vào trong Kế hoạch năm 2019 những đối tượng chưa được cấp có thẩm quyền giao chỉ tiêu biên chế. Hệ số lương tính mức lương hưởng từ 01/01/2019.( Những đối tượng nâng lương thuộc 6 tháng cuối năm 2018 thì dự kiến nâng lương và ghi vào cột ghi chú ). Đối với những đơn vị chưa tuyển dụng đủ số biên chế được cấp có thẩm quyền phê duyệt thì lấy hệ số lương mức 2,34 để lập dự toán ( ghi tên : Nguyễn Văn A)</t>
    </r>
  </si>
  <si>
    <r>
      <t xml:space="preserve">       Sau đó đóng tập 2 bộ bao gồm: Bản báo cáo đánh giá tình hình thực hiện thu, chi ngân sách năm 2018 và xây dựng dự toán năm 2019-2021 và các biểu có liên quan kèm theo (ký tên đóng dấu; </t>
    </r>
    <r>
      <rPr>
        <b/>
        <sz val="13"/>
        <rFont val="Times New Roman"/>
        <family val="1"/>
      </rPr>
      <t>đồng thời gửi bảng Photocopy bảng lương tháng 7/2018 để đối chiếu</t>
    </r>
    <r>
      <rPr>
        <sz val="13"/>
        <rFont val="Times New Roman"/>
        <family val="1"/>
      </rPr>
      <t xml:space="preserve">) gửi về phòng Kế hoạch Tài chính Sở trước ngày 04/7/2018.  </t>
    </r>
  </si>
  <si>
    <t>BÁO CÁO DỰ TOÁN THU, CHI NGÂN SÁCH NĂM 2018 và KHTC 3 năm 2019-2021</t>
  </si>
  <si>
    <t>DỰ TOÁN CHI CƠ QUAN, ĐƠN VỊ NĂM 2019</t>
  </si>
  <si>
    <t>BẢNG ĐĂNG KÝ TIỀN LƯƠNG VÀ CÁC KHOẢN ĐÓNG GÓP THEO LƯƠNG NĂM 2019 ( Có đến 01-01-2019 theo hệ số thực nhận và biên chế được giao)</t>
  </si>
  <si>
    <t>QUỸ LƯƠNG NĂM 2019 (đồng)</t>
  </si>
  <si>
    <t>Ngày       tháng 8 năm  2018</t>
  </si>
  <si>
    <t>BÁO CÁO KINH PHÍ BẢO HIỂM THẤT NGHIỆP NĂM 2019 (Theo Nghị Định số  127/2008/NĐ-CP)</t>
  </si>
  <si>
    <t>Ngày        tháng 8 năm  2018</t>
  </si>
  <si>
    <t>TỔNG HỢP CHI THƯỜNG XUYÊN NĂM 2019 ( Có đến 01-01-2019 theo biên chế được giao)</t>
  </si>
  <si>
    <t>Hương Trà, ngày       tháng 8 năm 2018</t>
  </si>
  <si>
    <t>BÁO CÁO VỐN SỰ NGHIỆP MANG TÍNH CHẤT XÂY DỰNG CƠ BẢN NĂM 2018</t>
  </si>
  <si>
    <t>Dự toán giao năm 2018</t>
  </si>
  <si>
    <t>Dự kiến khối lượng thực hiện nghiệm thu đến 31/12/2018</t>
  </si>
  <si>
    <t>Dự kiến kinh phí giải ngân đến 31/12/2018</t>
  </si>
  <si>
    <t>CẤP HỌC MẦM NON</t>
  </si>
  <si>
    <t>MUA SẮM</t>
  </si>
  <si>
    <t>SỬA CHỮA</t>
  </si>
  <si>
    <t>PHƯƠNG ÁN ĐỀ XUẤT</t>
  </si>
  <si>
    <t>DỰ TOÁN
 KINH PHÍ</t>
  </si>
  <si>
    <t>Mầm non 19/5</t>
  </si>
  <si>
    <t>Mầm non 2/9</t>
  </si>
  <si>
    <t>Bổ sung bàn ghế các lớp</t>
  </si>
  <si>
    <t>Ngân sách</t>
  </si>
  <si>
    <t>Máy vi tính để bàn</t>
  </si>
  <si>
    <t>Máy phát điện công suất lớn</t>
  </si>
  <si>
    <t>Bảng tương tác</t>
  </si>
  <si>
    <t>Thay quạt trần các lớp</t>
  </si>
  <si>
    <t>Trang thiết bị phòng học 
thông minh</t>
  </si>
  <si>
    <t>Thay khung cửa nhôm 
các lớp</t>
  </si>
  <si>
    <t>PHƯƠNG ÁN 
ĐỀ XUẤT</t>
  </si>
  <si>
    <t>NGUỒN 
ĐỀ XUẤT</t>
  </si>
  <si>
    <t>Chống dột nhà vệ sinh</t>
  </si>
  <si>
    <t>Thay gạch các hành lang</t>
  </si>
  <si>
    <t>Thay bồn toa lét lớp</t>
  </si>
  <si>
    <t>Thay toàn bộ khung chắn bảo vệ</t>
  </si>
  <si>
    <t>Hạ thấp vách ngăn, trang trí tầng trệt</t>
  </si>
  <si>
    <t>Hệ thống nước PCCC</t>
  </si>
  <si>
    <t>ĐƠN VỊ 
HẠNG MỤC</t>
  </si>
  <si>
    <t>Măng Non I</t>
  </si>
  <si>
    <t>Xây hàng rào sắt</t>
  </si>
  <si>
    <t>Sửa chữa phòng âm nhạc</t>
  </si>
  <si>
    <t>Cải tạo vườn cây</t>
  </si>
  <si>
    <t>Sơn tường, lan can, hàng rào</t>
  </si>
  <si>
    <t>Sửa hệ thống máy bơm</t>
  </si>
  <si>
    <t>Sửa hệ thống máy bơm hồ bơi</t>
  </si>
  <si>
    <t>Quỹ PTSN</t>
  </si>
  <si>
    <t>Hệ thống âm thanh</t>
  </si>
  <si>
    <t>Hệ thống camera</t>
  </si>
  <si>
    <t>Bàn ghế học sinh</t>
  </si>
  <si>
    <t>Đàn Organ</t>
  </si>
  <si>
    <t>Đồ chơi ngoài trời</t>
  </si>
  <si>
    <t>Trang bị đồ chơi các lớp học</t>
  </si>
  <si>
    <t>Smart tivi</t>
  </si>
  <si>
    <t>Bộ đồ chơi thông minh</t>
  </si>
  <si>
    <t>Dịch vụ</t>
  </si>
  <si>
    <t>Măng Non II</t>
  </si>
  <si>
    <t>Bổ sung kệ tủ các lớp</t>
  </si>
  <si>
    <t xml:space="preserve">TỔNG HỢP DỰ TOÁN MUA SẮM, SỬA CHỮA </t>
  </si>
  <si>
    <t>Năm học 2019-2020</t>
  </si>
  <si>
    <t>Gắn camera hành lang</t>
  </si>
  <si>
    <t>Tài trợ HĐGD</t>
  </si>
  <si>
    <t>Trang bị máy ep trái cây</t>
  </si>
  <si>
    <t>Làm bảng tin bằng kính
 cường lực</t>
  </si>
  <si>
    <t>Trang bị tủ ly</t>
  </si>
  <si>
    <t>Trang bị máy hút bụi</t>
  </si>
  <si>
    <t>Cải tạo thang nâng thức ăn</t>
  </si>
  <si>
    <t>Sơn vẽ cổng trường</t>
  </si>
  <si>
    <t>Nâng cấp máy in, vi tính</t>
  </si>
  <si>
    <t xml:space="preserve">Cải tạo hồ chơi nước sân </t>
  </si>
  <si>
    <t>Sửa chũa đường dây điện</t>
  </si>
  <si>
    <t>Làm bồn rửa tay dưới sân</t>
  </si>
  <si>
    <t>Măng Non III</t>
  </si>
  <si>
    <t>Cải tạo nhà bếp</t>
  </si>
  <si>
    <t>Thay cầu thang thoát hiểm</t>
  </si>
  <si>
    <t>Thay cửa sổ mối mọt khối Chồi</t>
  </si>
  <si>
    <t>Sơn lam sân thượng</t>
  </si>
  <si>
    <t>Trang bị mái che nhà bếp</t>
  </si>
  <si>
    <t>Cải tạo hệ thống nước</t>
  </si>
  <si>
    <t>Cải tạo nhà để xe nhân viên</t>
  </si>
  <si>
    <t>Làm vách ngăn nhà vệ sinh Lầu 1</t>
  </si>
  <si>
    <t>Quỹ PTSN,TTGD</t>
  </si>
  <si>
    <t>Trang bị xe đẩy cơm</t>
  </si>
  <si>
    <t>Đồ dùng nhà bếp</t>
  </si>
  <si>
    <t>Trang bị máy giặt, Tủ đông, Lạnh</t>
  </si>
  <si>
    <t>Trang bị đầu đĩa, Loa kéo, Kệ</t>
  </si>
  <si>
    <t>Trang bị bồn vệ sinh</t>
  </si>
  <si>
    <t>MN Phường 1</t>
  </si>
  <si>
    <t>MN Phường 2</t>
  </si>
  <si>
    <t>MN Phường 3</t>
  </si>
  <si>
    <t>Làm vách ngăn nhôm</t>
  </si>
  <si>
    <t>Gia cố, chống thấm các Lớp học</t>
  </si>
  <si>
    <t>Trải cỏ sân chơi mẫu giáo</t>
  </si>
  <si>
    <t>Thay cửa phòng vệ sinh cấp dưỡng</t>
  </si>
  <si>
    <t>Sửa chữa, gia cố đường dây điện</t>
  </si>
  <si>
    <t>Sơn lại đồ chơi ngoài trời</t>
  </si>
  <si>
    <t>Trang bị bổ dùng đồ dùng bán trú</t>
  </si>
  <si>
    <t>Trang bị ghế Hội trường</t>
  </si>
  <si>
    <t>MN Phường 4</t>
  </si>
  <si>
    <t xml:space="preserve">Sửa chữa thay gạch giả simili </t>
  </si>
  <si>
    <t xml:space="preserve">Trang bị bổ sung ĐD bán trú </t>
  </si>
  <si>
    <t>MN Phường 5</t>
  </si>
  <si>
    <t>Cải tạo hệ thống đường ống thoát,
la phông trần vệ sinh, chống thấm</t>
  </si>
  <si>
    <t>Thay cửa nhôm 3 phòng Khu A</t>
  </si>
  <si>
    <t>Cải tạo máy hấp khăn</t>
  </si>
  <si>
    <t>MN Phường 6</t>
  </si>
  <si>
    <t>Sửa chữa cải tạo phòng Bếp</t>
  </si>
  <si>
    <t>Máy tính xách tay</t>
  </si>
  <si>
    <t>Máy hấp cơm</t>
  </si>
  <si>
    <t>Máy hấp khăn</t>
  </si>
  <si>
    <t>MN Phường 8</t>
  </si>
  <si>
    <t>Lát gạch sân trường</t>
  </si>
  <si>
    <t>Sơn tường</t>
  </si>
  <si>
    <t>Cải tạo sửa chữa văn phòng</t>
  </si>
  <si>
    <t>Cải tạo hệ thống điện</t>
  </si>
  <si>
    <t>Lót sàn gỗ lớp lá</t>
  </si>
  <si>
    <t>Cải tạo lớp Lá và nhà vệ sinh</t>
  </si>
  <si>
    <t>Thay cửa nhôm</t>
  </si>
  <si>
    <t>Chống thấm nhà vệ sinh</t>
  </si>
  <si>
    <t>Máy chiếu</t>
  </si>
  <si>
    <t>Máy in, máy tính</t>
  </si>
  <si>
    <t>Đồ chơi vận động ngoài trời</t>
  </si>
  <si>
    <t>MN Phường 9</t>
  </si>
  <si>
    <t>Máy nước nóng</t>
  </si>
  <si>
    <t>Hệ thống nước nóng năng lượng
mặt trời sử dụng cho bếp ăn</t>
  </si>
  <si>
    <t>Hệ thống âm thanh hội trường</t>
  </si>
  <si>
    <t>Máy giặt khăn vệ sinh</t>
  </si>
  <si>
    <t>Trang bị thảm lót khu vui chơi HS</t>
  </si>
  <si>
    <t>Tủ Hội trường</t>
  </si>
  <si>
    <t>Công trình Phòng cháy chữa cháy</t>
  </si>
  <si>
    <t>Sửa chữa tay vịn cầu thang</t>
  </si>
  <si>
    <t>Sửa chữa vách ngăn nhà vệ sinh</t>
  </si>
  <si>
    <t>MN Phường 10</t>
  </si>
  <si>
    <t>Đồ chơi giáo dục thể chất</t>
  </si>
  <si>
    <t>Tài trợ GD</t>
  </si>
  <si>
    <t>Bổ sung ĐD bán trú</t>
  </si>
  <si>
    <t>Máy vi tính</t>
  </si>
  <si>
    <t>Thay Simili</t>
  </si>
  <si>
    <t>Thay linh kiện Máy vi tính</t>
  </si>
  <si>
    <t>Thay bảng biểu, đồ chơi lớp,..</t>
  </si>
  <si>
    <t>Sơn nước các phòng học</t>
  </si>
  <si>
    <t>Sửa chữa  đường dây điện, nước</t>
  </si>
  <si>
    <t>MN Phường 13</t>
  </si>
  <si>
    <t>Xe đạp ngoài chơi</t>
  </si>
  <si>
    <t>Tủ kệ, góc chơi</t>
  </si>
  <si>
    <t>Cải tạo nhà vệ sinh</t>
  </si>
  <si>
    <t>Chống thấm trần, lót lại gạch nhà
vệ sinh</t>
  </si>
  <si>
    <t>Thay ron cửa nhà vệ sinh</t>
  </si>
  <si>
    <t>Chống thấm nhà bếp, sân chơi</t>
  </si>
  <si>
    <t>Thay sàn gỗ nhóm lớp</t>
  </si>
  <si>
    <t>MN Phường 14</t>
  </si>
  <si>
    <t>Trang bị đồ chơi lớp</t>
  </si>
  <si>
    <t>Đồ chơi giáo dục thể chất ngoài trời</t>
  </si>
  <si>
    <t>Trang bị bảng biểu</t>
  </si>
  <si>
    <t>Đồ dùng cá nhân học sinh</t>
  </si>
  <si>
    <t>Trang thị bị bếp bán trú</t>
  </si>
  <si>
    <t>Máy giặt</t>
  </si>
  <si>
    <t>Thay linh kiên máy vi tính</t>
  </si>
  <si>
    <t xml:space="preserve">Trang bị tivi </t>
  </si>
  <si>
    <t>Cải tạo hồ chơi cát nước</t>
  </si>
  <si>
    <t>Chống thấm</t>
  </si>
  <si>
    <t>Ốp đá tường sảnh sân chơi</t>
  </si>
  <si>
    <t>Bổ sung cây kiểng</t>
  </si>
  <si>
    <t>Bảo trì thang máy, hệ thống bếp</t>
  </si>
  <si>
    <t>Sửa chữa nhỏ đèn, quạt, vi tính,.</t>
  </si>
  <si>
    <t>MN Phường 15A</t>
  </si>
  <si>
    <t>Hệ thống hút nóng bếp</t>
  </si>
  <si>
    <t>Hệ thống nồi nấu bằng điện</t>
  </si>
  <si>
    <t>Đồ dùng bán trú</t>
  </si>
  <si>
    <t>Nhà vệ sinh lớp Mầm</t>
  </si>
  <si>
    <t>Nâng mái che cơ sở 1</t>
  </si>
  <si>
    <t>Cải tạo, sửa chữa phòng HĐGD</t>
  </si>
  <si>
    <t>Cải tạo khu vui chơi trên lầu</t>
  </si>
  <si>
    <t>CẤP TIỂU HỌC</t>
  </si>
  <si>
    <t>Hồ Thị Kỷ</t>
  </si>
  <si>
    <t>Sửa chữa, trang thiết bị nhà vệ sinh</t>
  </si>
  <si>
    <t>Sơn, dậm mảng tường bong tróc</t>
  </si>
  <si>
    <t>Kẻ lại bảng lớp học</t>
  </si>
  <si>
    <t>Mé nhánh cây</t>
  </si>
  <si>
    <t>Trang bị bảng tương tác</t>
  </si>
  <si>
    <t>Trang bị 01 tivi</t>
  </si>
  <si>
    <t>Máy điều hòa</t>
  </si>
  <si>
    <t>Trang bị quạt công nghiệp</t>
  </si>
  <si>
    <t>Bổ sung cây xanh</t>
  </si>
  <si>
    <t>Trang bị hệ thống camera</t>
  </si>
  <si>
    <t>Trương Định</t>
  </si>
  <si>
    <t>Tủ hồ sơ lớp học</t>
  </si>
  <si>
    <t>Tủ hồ sơ văn phòng</t>
  </si>
  <si>
    <t>Tủ hồ sơ giáo viên</t>
  </si>
  <si>
    <t>Tủ hồ sơ phòng BGH</t>
  </si>
  <si>
    <t>Dương Minh Châu</t>
  </si>
  <si>
    <t>Thay gạch hành lang</t>
  </si>
  <si>
    <t>Cải tạo sân bóng</t>
  </si>
  <si>
    <t>Cải tạo Phòng GD đặc biệt</t>
  </si>
  <si>
    <t>Máy vi tính học sinh (phòng)</t>
  </si>
  <si>
    <t>Thiên Hộ Dương</t>
  </si>
  <si>
    <t>Lê Thị Riêng</t>
  </si>
  <si>
    <t>Sửa chữa bàn ghế học sinh</t>
  </si>
  <si>
    <t>Trang thiết bị bán trú</t>
  </si>
  <si>
    <t>SC nhà vệ sinh</t>
  </si>
  <si>
    <t>Nâng cấp Phòng vi tính, điện nước</t>
  </si>
  <si>
    <t>Lót gạch sân trường</t>
  </si>
  <si>
    <t>Lê Đình Chinh</t>
  </si>
  <si>
    <t>Bắc Hải</t>
  </si>
  <si>
    <t>Thay trần plaphon</t>
  </si>
  <si>
    <t>Xây dựng nhà xe</t>
  </si>
  <si>
    <t>Quỹ PSTN</t>
  </si>
  <si>
    <t>Sửa chữa nhà vệ sinh</t>
  </si>
  <si>
    <t>Sơn tường lan can</t>
  </si>
  <si>
    <t>Sửa chữa máy vi tính</t>
  </si>
  <si>
    <t>Máy cuốn di động</t>
  </si>
  <si>
    <t>Triệu Thị Trinh</t>
  </si>
  <si>
    <t>Thay đan mương thoát nước</t>
  </si>
  <si>
    <t>Sơn sửa, dặm vá</t>
  </si>
  <si>
    <t>làm lan can sắt ban con</t>
  </si>
  <si>
    <t>Lắp đặt cửa sắt cầu thang</t>
  </si>
  <si>
    <t>Sửa chữa bàn ghế</t>
  </si>
  <si>
    <t>Thay linh kiện máy tính</t>
  </si>
  <si>
    <t>dịch vụ</t>
  </si>
  <si>
    <t>Duy tu sửa chữa văn phòng</t>
  </si>
  <si>
    <t xml:space="preserve">Sửa chữa điện </t>
  </si>
  <si>
    <t>Trang bị quạt treo tường, quạt trần</t>
  </si>
  <si>
    <t>Trang bị bóng đèn, dây điện</t>
  </si>
  <si>
    <t>Trang bị máy sấy tay</t>
  </si>
  <si>
    <t>bàn Inox</t>
  </si>
  <si>
    <t>Trang bị vòi nước, vòi vệ sinh,..</t>
  </si>
  <si>
    <t>CẤP TRUNG HỌC</t>
  </si>
  <si>
    <t>Trang bị bổ sung thiết bị vi tính</t>
  </si>
  <si>
    <t>Lắp màn che nắng</t>
  </si>
  <si>
    <t>Nâng nền Phòng vi tính</t>
  </si>
  <si>
    <t>Trần Phú</t>
  </si>
  <si>
    <t>Hoàng Văn Thụ</t>
  </si>
  <si>
    <t>Trang bị Hệ thống báo cháy trường</t>
  </si>
  <si>
    <t>Làm mới hệ thống cầu dao, điện</t>
  </si>
  <si>
    <t>Sửa chữa mái che nhà để xe</t>
  </si>
  <si>
    <t>Cải tạo nhà vệ sinh Giáo viên</t>
  </si>
  <si>
    <t>Lạc Hồng</t>
  </si>
  <si>
    <t>Bàn ghế giáo viên</t>
  </si>
  <si>
    <t>Ghế văn phòng</t>
  </si>
  <si>
    <t xml:space="preserve">Máy Lạnh </t>
  </si>
  <si>
    <t>Tủ hồ sơ, bàn tiếp khách</t>
  </si>
  <si>
    <t>Phông màn Hội trường</t>
  </si>
  <si>
    <t>Sửa chữa bảng tên trường CS2</t>
  </si>
  <si>
    <t>Xây dựng quầy làm việc Vp</t>
  </si>
  <si>
    <t>Sơn lại mặt tiền</t>
  </si>
  <si>
    <t>CỘNG THCS Lạc Hồng</t>
  </si>
  <si>
    <t>CỘNG THCS Hoàng Văn Thu</t>
  </si>
  <si>
    <t>Cộng THCS Trần Phú</t>
  </si>
  <si>
    <t>Chuyên Biệt
 Quận 10</t>
  </si>
  <si>
    <t>Ốp gạnh men chân tường</t>
  </si>
  <si>
    <t>Sơn cầu thang lối đi</t>
  </si>
  <si>
    <t>Xây dựng bổ sung  1 phòng học</t>
  </si>
  <si>
    <t>Tủ đồ dùng</t>
  </si>
  <si>
    <t>Máy in màu</t>
  </si>
  <si>
    <t>Tủ bàn chải</t>
  </si>
  <si>
    <t>Kệ cây xanh</t>
  </si>
  <si>
    <t>Dụng cụ Phòng cháy chữa cháy</t>
  </si>
  <si>
    <t>TỔNG CỘNG CHUYÊN BIỆT</t>
  </si>
  <si>
    <t>Trang thiết bị đồ dùng bán trú</t>
  </si>
  <si>
    <t>Đồ chơi, góc chơi,.. Nhóm lớp</t>
  </si>
  <si>
    <t>Tủ đồ dùng bảo vệ</t>
  </si>
  <si>
    <t>Sơn tường, chăm sóc cây xanh</t>
  </si>
  <si>
    <t>NS, Quỹ PTSN</t>
  </si>
  <si>
    <t xml:space="preserve">Bảo dưỡng hệ thống ga, thang </t>
  </si>
  <si>
    <t>Sửa chữa nhỏ đèn, quạt, …</t>
  </si>
  <si>
    <t>Qũy HĐSN</t>
  </si>
  <si>
    <t>Thiết bị nhà vệ sinh</t>
  </si>
  <si>
    <t>Mua sắm trang thiest bị dạy học</t>
  </si>
  <si>
    <t>Vệ sinh, cải tạo các sino, Lớp học</t>
  </si>
  <si>
    <t>Chống dột các phòng học</t>
  </si>
  <si>
    <t>Sửa chữa bàn ghế hư hỏng</t>
  </si>
  <si>
    <t>Thay thế, bổ sung linh kiện máy tính</t>
  </si>
  <si>
    <t>Mua bàn ăn cho học sinh</t>
  </si>
  <si>
    <t>Trang bị bàn họp Phòng hội đồng</t>
  </si>
  <si>
    <t>Thay đèn, bổ sung và kẻ oly bảng</t>
  </si>
  <si>
    <t>Bảo dưỡng hệ thống điện,</t>
  </si>
  <si>
    <t>Tu bổ, sửa chữa hệ thống PCCC</t>
  </si>
  <si>
    <t>Sơn sữa cầu thang, nhà vệ sinh,..</t>
  </si>
  <si>
    <t>Thay mới hệ thống bơm nước</t>
  </si>
  <si>
    <t>GHI CHÚ</t>
  </si>
  <si>
    <t>Trang thiết bị đồ dùng đồ chơi</t>
  </si>
  <si>
    <t>Trang bị đồ dùng cá nhân học sinh</t>
  </si>
  <si>
    <t>Lắp đặt camera</t>
  </si>
  <si>
    <t>Trang bị xe để khăn, màn cửa các lớp</t>
  </si>
  <si>
    <t>Nâng cấp, bảo trì đồ dùng bán trú</t>
  </si>
  <si>
    <t>Cải tạo, sửa chữa chống thấm</t>
  </si>
  <si>
    <t>Quỹ PTSN, DV</t>
  </si>
  <si>
    <t>Sửa chữa, bổ sung đèn quạt,..</t>
  </si>
  <si>
    <t>Bảo trì thang máy, vi tính, máy in</t>
  </si>
  <si>
    <t>Cải tạo thư viện</t>
  </si>
  <si>
    <t>Cải tạo vườn cây, khu vực chơi</t>
  </si>
  <si>
    <t>Văn phòng phẩm</t>
  </si>
  <si>
    <t>Ngân sách
 (đang 
thực hiện)</t>
  </si>
  <si>
    <t>Nguyễn Văn Tố</t>
  </si>
  <si>
    <t>Làm mới lưới sân bóng</t>
  </si>
  <si>
    <t>dich vu</t>
  </si>
  <si>
    <t>Sửa chữa bảo trì hệ thống máy vi tính</t>
  </si>
  <si>
    <t>Cải tạo hệ thống các âm nhà đa năng</t>
  </si>
  <si>
    <t>Bảo trì hệ thống thang máy</t>
  </si>
  <si>
    <t>Vệ sinh, bảo trì hệ thống máy lạnh</t>
  </si>
  <si>
    <t>Trang bị Bảng Led cổng</t>
  </si>
  <si>
    <t>Bảo trì hệ thống xử lý nước thải</t>
  </si>
  <si>
    <t>Duy tu sơn sửa cầu thang</t>
  </si>
  <si>
    <t>Cải tạo, SC nhà vệ sinh</t>
  </si>
  <si>
    <t>Sửa chữa nhỏ các phòng học</t>
  </si>
  <si>
    <t>Sửa chữa, cải tạo phòng truyền thống</t>
  </si>
  <si>
    <t>Quỹ Phát triển 
sự nghiệp</t>
  </si>
  <si>
    <t>Cải tạo nâng cấp Nhà đa năng</t>
  </si>
  <si>
    <t>Trang bị bảng điện tử nhà thi đấu</t>
  </si>
  <si>
    <t>TRƯỞNG PHÒNG</t>
  </si>
  <si>
    <t>Ngày  25 tháng 7 năm 2019</t>
  </si>
  <si>
    <t>BỘ PHẬN TỔNG HỢP</t>
  </si>
  <si>
    <t>Nguyễn Thị Kim Anh</t>
  </si>
  <si>
    <t xml:space="preserve">Ghi chú: </t>
  </si>
  <si>
    <t>ỦY BAN NHÂN DÂN QUẬN 10</t>
  </si>
  <si>
    <t>PHÒNG GIÁO DỤC VÀ ĐÀO TẠO</t>
  </si>
  <si>
    <t>Sửa chữa nhỏ</t>
  </si>
  <si>
    <t>Đồ dùng dạy học</t>
  </si>
  <si>
    <t>Trang thiết bị Lớp học thông minh</t>
  </si>
  <si>
    <t>Bổ sung đồ chơi ngoài trời</t>
  </si>
  <si>
    <t>Cải tạo sân chơi trước</t>
  </si>
  <si>
    <t>Trang bị mới đồ dùng đồ chơi</t>
  </si>
  <si>
    <t>Thay gạch lớp và lót sàn gỗ</t>
  </si>
  <si>
    <t>Sơn vẽ các lớp</t>
  </si>
  <si>
    <t>Sửa chữa CSVC hư hỏng trong trường</t>
  </si>
  <si>
    <t>Sơn mới bàn ghế học sinh</t>
  </si>
  <si>
    <t>Dặm vá tường lớp học hành lang bong</t>
  </si>
  <si>
    <t>Sửa chữa thiết bị điện, phòng vi tính,..</t>
  </si>
  <si>
    <t>Cải tạo làm mới  nhà vệ sinh nam,
 nữ Gv &amp; hs , lát gạch mới</t>
  </si>
</sst>
</file>

<file path=xl/styles.xml><?xml version="1.0" encoding="utf-8"?>
<styleSheet xmlns="http://schemas.openxmlformats.org/spreadsheetml/2006/main" xmlns:mc="http://schemas.openxmlformats.org/markup-compatibility/2006" xmlns:x14ac="http://schemas.microsoft.com/office/spreadsheetml/2009/9/ac" mc:Ignorable="x14ac">
  <numFmts count="10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 #,##0_ ;_ * \-#,##0_ ;_ * &quot;-&quot;_ ;_ @_ "/>
    <numFmt numFmtId="171" formatCode="_ * #,##0.00_ ;_ * \-#,##0.00_ ;_ * &quot;-&quot;??_ ;_ @_ "/>
    <numFmt numFmtId="172" formatCode="_-* #,##0\ &quot;€&quot;_-;\-* #,##0\ &quot;€&quot;_-;_-* &quot;-&quot;\ &quot;€&quot;_-;_-@_-"/>
    <numFmt numFmtId="173" formatCode="_-* #,##0.00\ _€_-;\-* #,##0.00\ _€_-;_-* &quot;-&quot;??\ _€_-;_-@_-"/>
    <numFmt numFmtId="174" formatCode="0.000"/>
    <numFmt numFmtId="175" formatCode="#,##0.000"/>
    <numFmt numFmtId="176" formatCode="#,##0.0"/>
    <numFmt numFmtId="177" formatCode="_(* #,##0_);_(* \(#,##0\);_(* &quot;-&quot;??_);_(@_)"/>
    <numFmt numFmtId="178" formatCode="_-* #,##0\ _€_-;\-* #,##0\ _€_-;_-* &quot;-&quot;??\ _€_-;_-@_-"/>
    <numFmt numFmtId="179" formatCode="_ * #,##0_ ;_ * \-#,##0_ ;_ * &quot;-&quot;??_ ;_ @_ "/>
    <numFmt numFmtId="180" formatCode="#,##0;[Red]#,##0"/>
    <numFmt numFmtId="181" formatCode="_(* #,##0.0_);_(* \(#,##0.0\);_(* &quot;-&quot;??_);_(@_)"/>
    <numFmt numFmtId="182" formatCode="_(* #,##0.000_);_(* \(#,##0.000\);_(* &quot;-&quot;??_);_(@_)"/>
    <numFmt numFmtId="183" formatCode="_-* #,##0.000_-;\-* #,##0.000_-;_-* &quot;-&quot;??_-;_-@_-"/>
    <numFmt numFmtId="184" formatCode="_-* #,##0.0_-;\-* #,##0.0_-;_-* &quot;-&quot;??_-;_-@_-"/>
    <numFmt numFmtId="185" formatCode="_-* #,##0_-;\-* #,##0_-;_-* &quot;-&quot;??_-;_-@_-"/>
    <numFmt numFmtId="186" formatCode="_(* #,##0.000_);_(* \(#,##0.000\);_(* &quot;-&quot;???_);_(@_)"/>
    <numFmt numFmtId="187" formatCode="_-&quot;€&quot;* #,##0_-;\-&quot;€&quot;* #,##0_-;_-&quot;€&quot;* &quot;-&quot;_-;_-@_-"/>
    <numFmt numFmtId="188" formatCode="&quot;€&quot;###,0&quot;.&quot;00_);\(&quot;€&quot;###,0&quot;.&quot;00\)"/>
    <numFmt numFmtId="189" formatCode="#,##0\ &quot;DM&quot;;\-#,##0\ &quot;DM&quot;"/>
    <numFmt numFmtId="190" formatCode="&quot;\&quot;#,##0;[Red]&quot;\&quot;&quot;\&quot;\-#,##0"/>
    <numFmt numFmtId="191" formatCode="&quot;\&quot;#,##0.00;[Red]&quot;\&quot;&quot;\&quot;&quot;\&quot;&quot;\&quot;&quot;\&quot;&quot;\&quot;\-#,##0.00"/>
    <numFmt numFmtId="192" formatCode="&quot;€&quot;#,##0_);[Red]\(&quot;€&quot;#,##0\)"/>
    <numFmt numFmtId="193" formatCode="_-* #,##0\ _F_-;\-* #,##0\ _F_-;_-* &quot;-&quot;\ _F_-;_-@_-"/>
    <numFmt numFmtId="194" formatCode="_-* ###,0&quot;.&quot;00_-;\-* ###,0&quot;.&quot;00_-;_-* &quot;-&quot;??_-;_-@_-"/>
    <numFmt numFmtId="195" formatCode="_(* ###,0&quot;.&quot;00_);_(* \(###,0&quot;.&quot;00\);_(* &quot;-&quot;??_);_(@_)"/>
    <numFmt numFmtId="196" formatCode="_(&quot;€&quot;* #,##0_);_(&quot;€&quot;* \(#,##0\);_(&quot;€&quot;* &quot;-&quot;_);_(@_)"/>
    <numFmt numFmtId="197" formatCode="_-* #,##0\ _m_k_-;\-* #,##0\ _m_k_-;_-* &quot;-&quot;\ _m_k_-;_-@_-"/>
    <numFmt numFmtId="198" formatCode="_ &quot;\&quot;* #,##0_ ;_ &quot;\&quot;* \-#,##0_ ;_ &quot;\&quot;* &quot;-&quot;_ ;_ @_ "/>
    <numFmt numFmtId="199" formatCode="&quot;\&quot;#,##0.00;[Red]&quot;\&quot;\-#,##0.00"/>
    <numFmt numFmtId="200" formatCode="&quot;\&quot;#,##0;[Red]&quot;\&quot;\-#,##0"/>
    <numFmt numFmtId="201" formatCode="&quot;Dong&quot;#,##0.00_);[Red]\(&quot;Dong&quot;#,##0.00\)"/>
    <numFmt numFmtId="202" formatCode="###\ ###\ ###"/>
    <numFmt numFmtId="203" formatCode="_(&quot;Dong&quot;* #,##0_);_(&quot;Dong&quot;* \(#,##0\);_(&quot;Dong&quot;* &quot;-&quot;_);_(@_)"/>
    <numFmt numFmtId="204" formatCode="##.###\ ###\ ###"/>
    <numFmt numFmtId="205" formatCode="#\ ###\ ##0"/>
    <numFmt numFmtId="206" formatCode="_(\$* #,##0.00_);_(\$* \(#,##0.00\);_(\$* &quot;-&quot;??_);_(@_)"/>
    <numFmt numFmtId="207" formatCode=".\ ##;000000000000000000000000000000000000000000000000000000000000000000000000000000000000000000000000000000000000"/>
    <numFmt numFmtId="208" formatCode="#,##0\ &quot;$&quot;_);\(#,##0\ &quot;$&quot;\)"/>
    <numFmt numFmtId="209" formatCode="&quot;€&quot;###,0&quot;.&quot;00_);[Red]\(&quot;€&quot;###,0&quot;.&quot;00\)"/>
    <numFmt numFmtId="210" formatCode="0&quot;.&quot;000"/>
    <numFmt numFmtId="211" formatCode="#,##0\ &quot;$&quot;_);[Red]\(#,##0\ &quot;$&quot;\)"/>
    <numFmt numFmtId="212" formatCode="###,0&quot;.&quot;00\ &quot;$&quot;_);\(###,0&quot;.&quot;00\ &quot;$&quot;\)"/>
    <numFmt numFmtId="213" formatCode="###,0&quot;.&quot;00\ &quot;$&quot;_);[Red]\(###,0&quot;.&quot;00\ &quot;$&quot;\)"/>
    <numFmt numFmtId="214" formatCode="_-* #,##0.00\ &quot;F&quot;_-;\-* #,##0.00\ &quot;F&quot;_-;_-* &quot;-&quot;??\ &quot;F&quot;_-;_-@_-"/>
    <numFmt numFmtId="215" formatCode="0.000_)"/>
    <numFmt numFmtId="216" formatCode="&quot;￥&quot;#,##0;&quot;￥&quot;\-#,##0"/>
    <numFmt numFmtId="217" formatCode="_(* #,##0.0000_);_(* \(#,##0.0000\);_(* &quot;-&quot;??_);_(@_)"/>
    <numFmt numFmtId="218" formatCode="00.000"/>
    <numFmt numFmtId="219" formatCode="_-* #,##0.00\ _V_N_D_-;\-* #,##0.00\ _V_N_D_-;_-* &quot;-&quot;??\ _V_N_D_-;_-@_-"/>
    <numFmt numFmtId="220" formatCode="#,##0\ &quot;þ&quot;;[Red]\-#,##0\ &quot;þ&quot;"/>
    <numFmt numFmtId="221" formatCode="_-&quot;€&quot;* #,##0.00_-;\-&quot;€&quot;* #,##0.00_-;_-&quot;€&quot;* &quot;-&quot;??_-;_-@_-"/>
    <numFmt numFmtId="222" formatCode="#\ ###\ ###"/>
    <numFmt numFmtId="223" formatCode="\$#,##0\ ;\(\$#,##0\)"/>
    <numFmt numFmtId="224" formatCode="_ &quot;\&quot;* #,##0.00_ ;_ &quot;\&quot;* &quot;\&quot;&quot;\&quot;&quot;\&quot;&quot;\&quot;&quot;\&quot;&quot;\&quot;&quot;\&quot;&quot;\&quot;&quot;\&quot;\-#,##0.00_ ;_ &quot;\&quot;* &quot;-&quot;??_ ;_ @_ "/>
    <numFmt numFmtId="225" formatCode="#\ ###\ ##0.0"/>
    <numFmt numFmtId="226" formatCode="#\ ###\ ###\ .00"/>
    <numFmt numFmtId="227" formatCode="_-* #,##0\ _₫_-;\-* #,##0\ _₫_-;_-* &quot;-&quot;\ _₫_-;_-@_-"/>
    <numFmt numFmtId="228" formatCode="_-* #,##0.00\ _₫_-;\-* #,##0.00\ _₫_-;_-* &quot;-&quot;??\ _₫_-;_-@_-"/>
    <numFmt numFmtId="229" formatCode="_ * #,##0.00_)_d_ ;_ * \(#,##0.00\)_d_ ;_ * &quot;-&quot;??_)_d_ ;_ @_ "/>
    <numFmt numFmtId="230" formatCode="#,###;\-#,###;&quot;&quot;;_(@_)"/>
    <numFmt numFmtId="231" formatCode="#."/>
    <numFmt numFmtId="232" formatCode="#,###"/>
    <numFmt numFmtId="233" formatCode="#,##0_ ;[Red]\-#,##0\ "/>
    <numFmt numFmtId="234" formatCode="&quot;$&quot;###,0&quot;.&quot;00_);[Red]\(&quot;$&quot;###,0&quot;.&quot;00\)"/>
    <numFmt numFmtId="235" formatCode="&quot;\&quot;#,##0;[Red]\-&quot;\&quot;#,##0"/>
    <numFmt numFmtId="236" formatCode="&quot;\&quot;#,##0.00;\-&quot;\&quot;#,##0.00"/>
    <numFmt numFmtId="237" formatCode="#,##0&quot; F&quot;;\-#,##0&quot; F&quot;"/>
    <numFmt numFmtId="238" formatCode="_ * #,##0.00_)&quot;£&quot;_ ;_ * \(#,##0.00\)&quot;£&quot;_ ;_ * &quot;-&quot;??_)&quot;£&quot;_ ;_ @_ "/>
    <numFmt numFmtId="239" formatCode="#,##0.000_);\(#,##0.000\)"/>
    <numFmt numFmtId="240" formatCode="#,##0.0_);\(#,##0.0\)"/>
    <numFmt numFmtId="241" formatCode="0.0%;\(0.0%\)"/>
    <numFmt numFmtId="242" formatCode="_-* #,##0.0\ _F_-;\-* #,##0.0\ _F_-;_-* &quot;-&quot;??\ _F_-;_-@_-"/>
    <numFmt numFmtId="243" formatCode="#,##0.00\ &quot;F&quot;;[Red]\-#,##0.00\ &quot;F&quot;"/>
    <numFmt numFmtId="244" formatCode="_-&quot;£&quot;* #,##0.00_-;\-&quot;£&quot;* #,##0.00_-;_-&quot;£&quot;* &quot;-&quot;??_-;_-@_-"/>
    <numFmt numFmtId="245" formatCode="0.00000000"/>
    <numFmt numFmtId="246" formatCode="&quot;£&quot;#,##0;\-&quot;£&quot;#,##0"/>
    <numFmt numFmtId="247" formatCode="&quot;\&quot;#,##0;&quot;\&quot;\-#,##0"/>
    <numFmt numFmtId="248" formatCode="#,##0.00\ \ \ \ "/>
    <numFmt numFmtId="249" formatCode="_-* ###,0&quot;.&quot;00\ _F_B_-;\-* ###,0&quot;.&quot;00\ _F_B_-;_-* &quot;-&quot;??\ _F_B_-;_-@_-"/>
    <numFmt numFmtId="250" formatCode="#,##0.00\ &quot;F&quot;;\-#,##0.00\ &quot;F&quot;"/>
    <numFmt numFmtId="251" formatCode="#,##0\ &quot;F&quot;;\-#,##0\ &quot;F&quot;"/>
    <numFmt numFmtId="252" formatCode="#,##0\ &quot;F&quot;;[Red]\-#,##0\ &quot;F&quot;"/>
    <numFmt numFmtId="253" formatCode="#.00\ ##0"/>
    <numFmt numFmtId="254" formatCode="#.\ ##0"/>
    <numFmt numFmtId="255" formatCode="#,###,###.00"/>
    <numFmt numFmtId="256" formatCode="#,###,###,###.00"/>
    <numFmt numFmtId="257" formatCode="_-&quot;£&quot;* #,##0_-;\-&quot;£&quot;* #,##0_-;_-&quot;£&quot;* &quot;-&quot;_-;_-@_-"/>
    <numFmt numFmtId="258" formatCode="_-* #,##0\ _®_-;\-* #,##0\ _®_-;_-* &quot;-&quot;\ _®_-;_-@_-"/>
    <numFmt numFmtId="259" formatCode="_ * #,##0.000_ ;_ * \-#,##0.000_ ;_ * &quot;-&quot;??_ ;_ @_ "/>
    <numFmt numFmtId="260" formatCode="_ * #,##0.0000_ ;_ * \-#,##0.0000_ ;_ * &quot;-&quot;??_ ;_ @_ "/>
    <numFmt numFmtId="261" formatCode="_-* #,##0.0000\ _€_-;\-* #,##0.0000\ _€_-;_-* &quot;-&quot;??\ _€_-;_-@_-"/>
    <numFmt numFmtId="262" formatCode="#,##0.000;[Red]#,##0.000"/>
    <numFmt numFmtId="263" formatCode="&quot;VND&quot;#,##0_);[Red]\(&quot;VND&quot;#,##0\)"/>
  </numFmts>
  <fonts count="196">
    <font>
      <sz val="12"/>
      <name val=".VnTime"/>
    </font>
    <font>
      <sz val="12"/>
      <name val=".VnTime"/>
      <family val="2"/>
    </font>
    <font>
      <sz val="12"/>
      <name val="Times New Roman"/>
      <family val="1"/>
    </font>
    <font>
      <b/>
      <sz val="12"/>
      <name val="Times New Roman"/>
      <family val="1"/>
    </font>
    <font>
      <i/>
      <sz val="12"/>
      <name val="Times New Roman"/>
      <family val="1"/>
    </font>
    <font>
      <sz val="14"/>
      <name val="Times New Roman"/>
      <family val="1"/>
    </font>
    <font>
      <b/>
      <sz val="14"/>
      <name val="Times New Roman"/>
      <family val="1"/>
    </font>
    <font>
      <b/>
      <sz val="10"/>
      <name val="Times New Roman"/>
      <family val="1"/>
    </font>
    <font>
      <sz val="10"/>
      <name val="Times New Roman"/>
      <family val="1"/>
    </font>
    <font>
      <b/>
      <sz val="8"/>
      <name val="Times New Roman"/>
      <family val="1"/>
    </font>
    <font>
      <b/>
      <sz val="10"/>
      <color indexed="10"/>
      <name val="Times New Roman"/>
      <family val="1"/>
    </font>
    <font>
      <b/>
      <sz val="6"/>
      <name val="Times New Roman"/>
      <family val="1"/>
    </font>
    <font>
      <sz val="8"/>
      <name val=".VnTime"/>
      <family val="2"/>
    </font>
    <font>
      <b/>
      <sz val="11"/>
      <name val="Times New Roman"/>
      <family val="1"/>
    </font>
    <font>
      <sz val="11"/>
      <name val="Times New Roman"/>
      <family val="1"/>
    </font>
    <font>
      <i/>
      <sz val="11"/>
      <name val="Times New Roman"/>
      <family val="1"/>
    </font>
    <font>
      <sz val="13"/>
      <name val="Times New Roman"/>
      <family val="1"/>
    </font>
    <font>
      <b/>
      <sz val="13"/>
      <name val="Times New Roman"/>
      <family val="1"/>
    </font>
    <font>
      <b/>
      <sz val="9"/>
      <name val="Times New Roman"/>
      <family val="1"/>
    </font>
    <font>
      <sz val="9"/>
      <name val="Times New Roman"/>
      <family val="1"/>
    </font>
    <font>
      <sz val="10"/>
      <color indexed="8"/>
      <name val="Times New Roman"/>
      <family val="1"/>
    </font>
    <font>
      <i/>
      <sz val="14"/>
      <name val="Times New Roman"/>
      <family val="1"/>
    </font>
    <font>
      <b/>
      <sz val="12"/>
      <name val=".VnTime"/>
      <family val="2"/>
    </font>
    <font>
      <sz val="12"/>
      <name val=".VnTime"/>
      <family val="2"/>
    </font>
    <font>
      <b/>
      <sz val="12"/>
      <color indexed="10"/>
      <name val="Times New Roman"/>
      <family val="1"/>
    </font>
    <font>
      <b/>
      <sz val="12"/>
      <color indexed="12"/>
      <name val="Times New Roman"/>
      <family val="1"/>
    </font>
    <font>
      <vertAlign val="superscript"/>
      <sz val="12"/>
      <name val="Times New Roman"/>
      <family val="1"/>
    </font>
    <font>
      <sz val="12"/>
      <name val=".VnArial Narrow"/>
      <family val="2"/>
    </font>
    <font>
      <b/>
      <u/>
      <sz val="11"/>
      <name val="Times New Roman"/>
      <family val="1"/>
    </font>
    <font>
      <sz val="10"/>
      <name val="Arial"/>
      <family val="2"/>
      <charset val="163"/>
    </font>
    <font>
      <sz val="11"/>
      <name val="Times New Roman"/>
      <family val="1"/>
      <charset val="163"/>
    </font>
    <font>
      <sz val="11"/>
      <color indexed="8"/>
      <name val="Calibri"/>
      <family val="2"/>
    </font>
    <font>
      <b/>
      <sz val="11"/>
      <color indexed="10"/>
      <name val="Times New Roman"/>
      <family val="1"/>
    </font>
    <font>
      <sz val="11"/>
      <name val="UVnTime"/>
    </font>
    <font>
      <b/>
      <sz val="11"/>
      <name val="Times New Roman"/>
      <family val="1"/>
      <charset val="163"/>
    </font>
    <font>
      <sz val="14"/>
      <name val="Times New Roman"/>
      <family val="1"/>
      <charset val="163"/>
    </font>
    <font>
      <b/>
      <sz val="11"/>
      <color indexed="8"/>
      <name val="Times New Roman"/>
      <family val="1"/>
    </font>
    <font>
      <sz val="10"/>
      <color indexed="10"/>
      <name val="Times New Roman"/>
      <family val="1"/>
    </font>
    <font>
      <sz val="12"/>
      <color indexed="8"/>
      <name val="Times New Roman"/>
      <family val="1"/>
    </font>
    <font>
      <sz val="12"/>
      <name val="VNI-Times"/>
    </font>
    <font>
      <sz val="12"/>
      <name val=".VnTime"/>
      <family val="2"/>
    </font>
    <font>
      <sz val="10"/>
      <name val="Arial"/>
      <family val="2"/>
    </font>
    <font>
      <sz val="10"/>
      <name val="Helv"/>
      <family val="2"/>
    </font>
    <font>
      <sz val="11"/>
      <name val="??"/>
      <family val="3"/>
    </font>
    <font>
      <sz val="12"/>
      <name val="????"/>
      <family val="1"/>
      <charset val="136"/>
    </font>
    <font>
      <sz val="12"/>
      <name val="Courier"/>
      <family val="3"/>
    </font>
    <font>
      <sz val="12"/>
      <name val="|??¢¥¢¬¨Ï"/>
      <family val="1"/>
      <charset val="129"/>
    </font>
    <font>
      <sz val="10"/>
      <name val=".VnTime"/>
      <family val="2"/>
    </font>
    <font>
      <sz val="10"/>
      <name val="VNI-Times"/>
    </font>
    <font>
      <sz val="12"/>
      <name val="???"/>
    </font>
    <font>
      <sz val="11"/>
      <name val="‚l‚r ‚oƒSƒVƒbƒN"/>
      <family val="3"/>
      <charset val="128"/>
    </font>
    <font>
      <sz val="11"/>
      <name val="–¾’©"/>
      <family val="1"/>
      <charset val="128"/>
    </font>
    <font>
      <sz val="14"/>
      <name val="Terminal"/>
      <family val="3"/>
      <charset val="128"/>
    </font>
    <font>
      <sz val="14"/>
      <name val="VNTime"/>
    </font>
    <font>
      <b/>
      <u/>
      <sz val="14"/>
      <color indexed="8"/>
      <name val=".VnBook-AntiquaH"/>
      <family val="2"/>
    </font>
    <font>
      <sz val="11"/>
      <name val=".VnTime"/>
      <family val="2"/>
    </font>
    <font>
      <b/>
      <sz val="10"/>
      <name val=".VnTimeH"/>
      <family val="2"/>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4"/>
      <name val=".VnTimeH"/>
      <family val="2"/>
    </font>
    <font>
      <sz val="11"/>
      <color indexed="9"/>
      <name val="Calibri"/>
      <family val="2"/>
    </font>
    <font>
      <sz val="11"/>
      <name val="VNtimes new roman"/>
      <family val="2"/>
    </font>
    <font>
      <sz val="12"/>
      <name val="¹UAAA¼"/>
      <family val="3"/>
      <charset val="129"/>
    </font>
    <font>
      <sz val="10"/>
      <name val=".VnArial"/>
      <family val="2"/>
    </font>
    <font>
      <sz val="8"/>
      <name val="Times New Roman"/>
      <family val="1"/>
    </font>
    <font>
      <sz val="12"/>
      <name val="±¼¸²Ã¼"/>
      <family val="3"/>
      <charset val="129"/>
    </font>
    <font>
      <sz val="11"/>
      <color indexed="20"/>
      <name val="Calibri"/>
      <family val="2"/>
    </font>
    <font>
      <sz val="12"/>
      <name val="Tms Rmn"/>
    </font>
    <font>
      <sz val="11"/>
      <name val="µ¸¿ò"/>
      <charset val="129"/>
    </font>
    <font>
      <sz val="12"/>
      <name val="¹UAAA¼"/>
      <family val="3"/>
      <charset val="128"/>
    </font>
    <font>
      <sz val="12"/>
      <name val="µ¸¿òÃ¼"/>
      <family val="3"/>
      <charset val="129"/>
    </font>
    <font>
      <b/>
      <sz val="11"/>
      <color indexed="52"/>
      <name val="Calibri"/>
      <family val="2"/>
    </font>
    <font>
      <b/>
      <sz val="10"/>
      <name val="Helv"/>
    </font>
    <font>
      <b/>
      <sz val="11"/>
      <color indexed="9"/>
      <name val="Calibri"/>
      <family val="2"/>
    </font>
    <font>
      <sz val="11"/>
      <name val="VNbook-Antiqua"/>
      <family val="2"/>
    </font>
    <font>
      <sz val="11"/>
      <name val="Tms Rmn"/>
    </font>
    <font>
      <sz val="8"/>
      <name val="Arial"/>
      <family val="2"/>
    </font>
    <font>
      <sz val="11"/>
      <name val="Arial"/>
      <family val="2"/>
    </font>
    <font>
      <sz val="12"/>
      <name val="VNtimes new roman"/>
      <family val="2"/>
    </font>
    <font>
      <sz val="12"/>
      <color indexed="8"/>
      <name val="Times New Roman"/>
      <family val="2"/>
    </font>
    <font>
      <sz val="12"/>
      <name val="VNI-Aptima"/>
    </font>
    <font>
      <sz val="10"/>
      <name val="BERNHARD"/>
    </font>
    <font>
      <sz val="10"/>
      <name val="Helv"/>
    </font>
    <font>
      <sz val="10"/>
      <name val="MS Serif"/>
      <family val="1"/>
    </font>
    <font>
      <sz val="10"/>
      <color indexed="8"/>
      <name val="Arial"/>
      <family val="2"/>
    </font>
    <font>
      <b/>
      <sz val="11"/>
      <color indexed="63"/>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0"/>
      <name val="MS Sans Serif"/>
      <family val="2"/>
    </font>
    <font>
      <sz val="1"/>
      <color indexed="8"/>
      <name val="Courier"/>
      <family val="1"/>
    </font>
    <font>
      <sz val="10"/>
      <name val="Arial CE"/>
      <charset val="238"/>
    </font>
    <font>
      <b/>
      <sz val="1"/>
      <color indexed="8"/>
      <name val="Courier"/>
      <family val="1"/>
    </font>
    <font>
      <sz val="10"/>
      <color indexed="16"/>
      <name val="MS Serif"/>
      <family val="1"/>
    </font>
    <font>
      <i/>
      <sz val="11"/>
      <color indexed="23"/>
      <name val="Calibri"/>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4"/>
      <color indexed="14"/>
      <name val="VNottawa"/>
      <family val="2"/>
    </font>
    <font>
      <b/>
      <sz val="16"/>
      <name val="VNottawa"/>
      <family val="2"/>
    </font>
    <font>
      <sz val="8"/>
      <color indexed="8"/>
      <name val="Helvetica"/>
      <family val="2"/>
    </font>
    <font>
      <sz val="11"/>
      <color indexed="17"/>
      <name val="Calibri"/>
      <family val="2"/>
    </font>
    <font>
      <sz val="8"/>
      <name val="Arial"/>
      <family val="2"/>
      <charset val="163"/>
    </font>
    <font>
      <sz val="10"/>
      <name val=".VnArialH"/>
      <family val="2"/>
    </font>
    <font>
      <b/>
      <sz val="12"/>
      <name val=".VnBook-AntiquaH"/>
      <family val="2"/>
    </font>
    <font>
      <sz val="13"/>
      <name val=".VnTime"/>
      <family val="2"/>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sz val="10"/>
      <name val="vnTimesRoman"/>
    </font>
    <font>
      <b/>
      <sz val="14"/>
      <name val=".VnTimeH"/>
      <family val="2"/>
    </font>
    <font>
      <sz val="10"/>
      <name val="VNI-Helve"/>
    </font>
    <font>
      <sz val="10"/>
      <name val="VNI-Avo"/>
    </font>
    <font>
      <b/>
      <sz val="14"/>
      <name val=".VnArialH"/>
      <family val="2"/>
    </font>
    <font>
      <sz val="11"/>
      <color indexed="52"/>
      <name val="Calibri"/>
      <family val="2"/>
    </font>
    <font>
      <i/>
      <sz val="10"/>
      <name val=".VnTime"/>
      <family val="2"/>
    </font>
    <font>
      <b/>
      <sz val="10"/>
      <name val=".VnArial"/>
      <family val="2"/>
    </font>
    <font>
      <sz val="8"/>
      <name val="VNarial"/>
      <family val="2"/>
    </font>
    <font>
      <b/>
      <sz val="11"/>
      <name val="Helv"/>
    </font>
    <font>
      <sz val="10"/>
      <name val=".VnAvant"/>
      <family val="2"/>
    </font>
    <font>
      <sz val="12"/>
      <name val="Arial"/>
      <family val="2"/>
    </font>
    <font>
      <sz val="11"/>
      <color indexed="60"/>
      <name val="Calibri"/>
      <family val="2"/>
    </font>
    <font>
      <sz val="7"/>
      <name val="Small Fonts"/>
      <family val="2"/>
    </font>
    <font>
      <sz val="12"/>
      <name val="???"/>
      <family val="1"/>
      <charset val="129"/>
    </font>
    <font>
      <sz val="12"/>
      <name val="바탕체"/>
      <family val="1"/>
      <charset val="129"/>
    </font>
    <font>
      <sz val="14"/>
      <color indexed="8"/>
      <name val="Times New Roman"/>
      <family val="2"/>
      <charset val="163"/>
    </font>
    <font>
      <sz val="10"/>
      <name val="VNlucida sans"/>
      <family val="2"/>
    </font>
    <font>
      <b/>
      <sz val="11"/>
      <name val="Arial"/>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10.5"/>
      <name val=".VnAvantH"/>
      <family val="2"/>
    </font>
    <font>
      <sz val="11"/>
      <color indexed="32"/>
      <name val="VNI-Times"/>
    </font>
    <font>
      <b/>
      <sz val="8"/>
      <color indexed="8"/>
      <name val="Helv"/>
    </font>
    <font>
      <sz val="10"/>
      <name val="Symbol"/>
      <family val="1"/>
      <charset val="2"/>
    </font>
    <font>
      <b/>
      <sz val="10"/>
      <name val="VNI-Univer"/>
    </font>
    <font>
      <sz val="14"/>
      <name val=".VnTime"/>
      <family val="2"/>
    </font>
    <font>
      <sz val="11"/>
      <name val=".VnAvant"/>
      <family val="2"/>
    </font>
    <font>
      <b/>
      <sz val="13"/>
      <color indexed="8"/>
      <name val=".VnTimeH"/>
      <family val="2"/>
    </font>
    <font>
      <b/>
      <sz val="18"/>
      <color indexed="56"/>
      <name val="Cambria"/>
      <family val="2"/>
    </font>
    <font>
      <sz val="9.5"/>
      <name val=".VnBlackH"/>
      <family val="2"/>
    </font>
    <font>
      <b/>
      <sz val="10"/>
      <name val=".VnBahamasBH"/>
      <family val="2"/>
    </font>
    <font>
      <b/>
      <sz val="11"/>
      <name val=".VnArialH"/>
      <family val="2"/>
    </font>
    <font>
      <b/>
      <sz val="11"/>
      <color indexed="8"/>
      <name val="Calibri"/>
      <family val="2"/>
    </font>
    <font>
      <b/>
      <sz val="11"/>
      <name val=".VnTimeH"/>
      <family val="2"/>
    </font>
    <font>
      <b/>
      <sz val="10"/>
      <name val=".VnArialH"/>
      <family val="2"/>
    </font>
    <font>
      <sz val="11"/>
      <name val="VNI-Times"/>
    </font>
    <font>
      <sz val="11"/>
      <color indexed="10"/>
      <name val="Calibri"/>
      <family val="2"/>
    </font>
    <font>
      <sz val="10"/>
      <color indexed="8"/>
      <name val="MS Sans Serif"/>
      <family val="2"/>
    </font>
    <font>
      <sz val="14"/>
      <name val="VnTime"/>
      <family val="2"/>
    </font>
    <font>
      <sz val="8"/>
      <name val=".VnTime"/>
      <family val="2"/>
    </font>
    <font>
      <b/>
      <sz val="8"/>
      <name val="VN Helvetica"/>
    </font>
    <font>
      <b/>
      <sz val="12"/>
      <name val=".VnTime"/>
      <family val="2"/>
    </font>
    <font>
      <b/>
      <sz val="10"/>
      <name val="VN AvantGBook"/>
    </font>
    <font>
      <b/>
      <sz val="16"/>
      <name val=".VnTime"/>
      <family val="2"/>
    </font>
    <font>
      <sz val="9"/>
      <name val=".VnTime"/>
      <family val="2"/>
    </font>
    <font>
      <sz val="14"/>
      <name val=".VnArial"/>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0"/>
      <name val=" "/>
      <family val="1"/>
      <charset val="136"/>
    </font>
    <font>
      <b/>
      <sz val="13"/>
      <color indexed="8"/>
      <name val="Times New Roman"/>
      <family val="1"/>
    </font>
    <font>
      <b/>
      <sz val="12"/>
      <color indexed="8"/>
      <name val="Times New Roman"/>
      <family val="1"/>
    </font>
    <font>
      <sz val="12"/>
      <color indexed="10"/>
      <name val="Times New Roman"/>
      <family val="1"/>
    </font>
    <font>
      <sz val="10"/>
      <name val="VNtimes new roman"/>
      <family val="2"/>
    </font>
    <font>
      <sz val="10"/>
      <name val="Arial"/>
      <family val="2"/>
    </font>
    <font>
      <sz val="14"/>
      <name val="Times New Roman"/>
      <family val="1"/>
    </font>
    <font>
      <b/>
      <sz val="12"/>
      <color theme="1"/>
      <name val="Times New Roman"/>
      <family val="1"/>
    </font>
    <font>
      <sz val="12"/>
      <color rgb="FFC00000"/>
      <name val="Times New Roman"/>
      <family val="1"/>
    </font>
    <font>
      <b/>
      <sz val="10"/>
      <color rgb="FFC00000"/>
      <name val="Times New Roman"/>
      <family val="1"/>
    </font>
    <font>
      <sz val="10"/>
      <color rgb="FFC00000"/>
      <name val="Times New Roman"/>
      <family val="1"/>
    </font>
    <font>
      <b/>
      <sz val="12"/>
      <color rgb="FFC00000"/>
      <name val=".VnTime"/>
      <family val="2"/>
    </font>
    <font>
      <sz val="10"/>
      <name val="Tahoma"/>
      <family val="2"/>
    </font>
    <font>
      <b/>
      <sz val="18"/>
      <name val="Times New Roman"/>
      <family val="1"/>
    </font>
    <font>
      <b/>
      <sz val="10"/>
      <name val="Arial"/>
      <family val="2"/>
    </font>
    <font>
      <b/>
      <u val="singleAccounting"/>
      <sz val="10"/>
      <name val="Times New Roman"/>
      <family val="1"/>
    </font>
  </fonts>
  <fills count="51">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26"/>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theme="2" tint="-9.9978637043366805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style="double">
        <color indexed="64"/>
      </bottom>
      <diagonal/>
    </border>
    <border>
      <left style="thick">
        <color indexed="64"/>
      </left>
      <right/>
      <top style="thick">
        <color indexed="64"/>
      </top>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double">
        <color indexed="64"/>
      </top>
      <bottom/>
      <diagonal/>
    </border>
    <border>
      <left style="medium">
        <color indexed="9"/>
      </left>
      <right style="medium">
        <color indexed="9"/>
      </right>
      <top style="medium">
        <color indexed="9"/>
      </top>
      <bottom style="medium">
        <color indexed="9"/>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s>
  <cellStyleXfs count="1564">
    <xf numFmtId="0" fontId="0" fillId="0" borderId="0"/>
    <xf numFmtId="187" fontId="3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88" fontId="8" fillId="0" borderId="0" applyFont="0" applyFill="0" applyBorder="0" applyAlignment="0" applyProtection="0"/>
    <xf numFmtId="189" fontId="43" fillId="0" borderId="0" applyFont="0" applyFill="0" applyBorder="0" applyAlignment="0" applyProtection="0"/>
    <xf numFmtId="190" fontId="41" fillId="0" borderId="0" applyFont="0" applyFill="0" applyBorder="0" applyAlignment="0" applyProtection="0"/>
    <xf numFmtId="189" fontId="43" fillId="0" borderId="0" applyFont="0" applyFill="0" applyBorder="0" applyAlignment="0" applyProtection="0"/>
    <xf numFmtId="189" fontId="43" fillId="0" borderId="0" applyFont="0" applyFill="0" applyBorder="0" applyAlignment="0" applyProtection="0"/>
    <xf numFmtId="189" fontId="43" fillId="0" borderId="0" applyFont="0" applyFill="0" applyBorder="0" applyAlignment="0" applyProtection="0"/>
    <xf numFmtId="189" fontId="43" fillId="0" borderId="0" applyFont="0" applyFill="0" applyBorder="0" applyAlignment="0" applyProtection="0"/>
    <xf numFmtId="190" fontId="41" fillId="0" borderId="0" applyFont="0" applyFill="0" applyBorder="0" applyAlignment="0" applyProtection="0"/>
    <xf numFmtId="190" fontId="41" fillId="0" borderId="0" applyFont="0" applyFill="0" applyBorder="0" applyAlignment="0" applyProtection="0"/>
    <xf numFmtId="190" fontId="41" fillId="0" borderId="0" applyFont="0" applyFill="0" applyBorder="0" applyAlignment="0" applyProtection="0"/>
    <xf numFmtId="191" fontId="41" fillId="0" borderId="0" applyFont="0" applyFill="0" applyBorder="0" applyAlignment="0" applyProtection="0"/>
    <xf numFmtId="0" fontId="41" fillId="0" borderId="0"/>
    <xf numFmtId="0" fontId="41" fillId="0" borderId="0"/>
    <xf numFmtId="0" fontId="41" fillId="0" borderId="0"/>
    <xf numFmtId="0" fontId="41" fillId="0" borderId="0"/>
    <xf numFmtId="191" fontId="41" fillId="0" borderId="0" applyFont="0" applyFill="0" applyBorder="0" applyAlignment="0" applyProtection="0"/>
    <xf numFmtId="191" fontId="41" fillId="0" borderId="0" applyFont="0" applyFill="0" applyBorder="0" applyAlignment="0" applyProtection="0"/>
    <xf numFmtId="191" fontId="41" fillId="0" borderId="0" applyFont="0" applyFill="0" applyBorder="0" applyAlignment="0" applyProtection="0"/>
    <xf numFmtId="0" fontId="41" fillId="0" borderId="0" applyNumberForma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41" fontId="44" fillId="0" borderId="0" applyFont="0" applyFill="0" applyBorder="0" applyAlignment="0" applyProtection="0"/>
    <xf numFmtId="43" fontId="44" fillId="0" borderId="0" applyFont="0" applyFill="0" applyBorder="0" applyAlignment="0" applyProtection="0"/>
    <xf numFmtId="165" fontId="45" fillId="0" borderId="0" applyFont="0" applyFill="0" applyBorder="0" applyAlignment="0" applyProtection="0"/>
    <xf numFmtId="192" fontId="8"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6" fillId="0" borderId="0"/>
    <xf numFmtId="0" fontId="41" fillId="0" borderId="0" applyNumberFormat="0" applyFill="0" applyBorder="0" applyAlignment="0" applyProtection="0"/>
    <xf numFmtId="193" fontId="40" fillId="0" borderId="0" applyFont="0" applyFill="0" applyBorder="0" applyAlignment="0" applyProtection="0"/>
    <xf numFmtId="193" fontId="40" fillId="0" borderId="0" applyFont="0" applyFill="0" applyBorder="0" applyAlignment="0" applyProtection="0"/>
    <xf numFmtId="193" fontId="40" fillId="0" borderId="0" applyFont="0" applyFill="0" applyBorder="0" applyAlignment="0" applyProtection="0"/>
    <xf numFmtId="193" fontId="40" fillId="0" borderId="0" applyFont="0" applyFill="0" applyBorder="0" applyAlignment="0" applyProtection="0"/>
    <xf numFmtId="193" fontId="40"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6" fontId="48" fillId="0" borderId="0" applyFont="0" applyFill="0" applyBorder="0" applyAlignment="0" applyProtection="0"/>
    <xf numFmtId="172"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4" fontId="39" fillId="0" borderId="0" applyFont="0" applyFill="0" applyBorder="0" applyAlignment="0" applyProtection="0"/>
    <xf numFmtId="194" fontId="39"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69" fontId="48" fillId="0" borderId="0" applyFont="0" applyFill="0" applyBorder="0" applyAlignment="0" applyProtection="0"/>
    <xf numFmtId="0" fontId="48" fillId="0" borderId="0" applyFont="0" applyFill="0" applyBorder="0" applyAlignment="0" applyProtection="0"/>
    <xf numFmtId="195" fontId="48" fillId="0" borderId="0" applyFont="0" applyFill="0" applyBorder="0" applyAlignment="0" applyProtection="0"/>
    <xf numFmtId="195" fontId="48" fillId="0" borderId="0" applyFont="0" applyFill="0" applyBorder="0" applyAlignment="0" applyProtection="0"/>
    <xf numFmtId="43" fontId="48" fillId="0" borderId="0" applyFont="0" applyFill="0" applyBorder="0" applyAlignment="0" applyProtection="0"/>
    <xf numFmtId="41" fontId="39" fillId="0" borderId="0" applyFont="0" applyFill="0" applyBorder="0" applyAlignment="0" applyProtection="0"/>
    <xf numFmtId="166" fontId="48" fillId="0" borderId="0" applyFont="0" applyFill="0" applyBorder="0" applyAlignment="0" applyProtection="0"/>
    <xf numFmtId="172"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96"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69" fontId="48" fillId="0" borderId="0" applyFont="0" applyFill="0" applyBorder="0" applyAlignment="0" applyProtection="0"/>
    <xf numFmtId="0" fontId="48" fillId="0" borderId="0" applyFont="0" applyFill="0" applyBorder="0" applyAlignment="0" applyProtection="0"/>
    <xf numFmtId="195" fontId="48" fillId="0" borderId="0" applyFont="0" applyFill="0" applyBorder="0" applyAlignment="0" applyProtection="0"/>
    <xf numFmtId="195" fontId="48" fillId="0" borderId="0" applyFont="0" applyFill="0" applyBorder="0" applyAlignment="0" applyProtection="0"/>
    <xf numFmtId="43" fontId="4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4" fontId="39" fillId="0" borderId="0" applyFont="0" applyFill="0" applyBorder="0" applyAlignment="0" applyProtection="0"/>
    <xf numFmtId="194" fontId="39"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67" fontId="48" fillId="0" borderId="0" applyFont="0" applyFill="0" applyBorder="0" applyAlignment="0" applyProtection="0"/>
    <xf numFmtId="193" fontId="48" fillId="0" borderId="0" applyFont="0" applyFill="0" applyBorder="0" applyAlignment="0" applyProtection="0"/>
    <xf numFmtId="197" fontId="48" fillId="0" borderId="0" applyFont="0" applyFill="0" applyBorder="0" applyAlignment="0" applyProtection="0"/>
    <xf numFmtId="41" fontId="48" fillId="0" borderId="0" applyFont="0" applyFill="0" applyBorder="0" applyAlignment="0" applyProtection="0"/>
    <xf numFmtId="172" fontId="48" fillId="0" borderId="0" applyFont="0" applyFill="0" applyBorder="0" applyAlignment="0" applyProtection="0"/>
    <xf numFmtId="196" fontId="48" fillId="0" borderId="0" applyFont="0" applyFill="0" applyBorder="0" applyAlignment="0" applyProtection="0"/>
    <xf numFmtId="41" fontId="39" fillId="0" borderId="0" applyFont="0" applyFill="0" applyBorder="0" applyAlignment="0" applyProtection="0"/>
    <xf numFmtId="43" fontId="39"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67" fontId="48" fillId="0" borderId="0" applyFont="0" applyFill="0" applyBorder="0" applyAlignment="0" applyProtection="0"/>
    <xf numFmtId="193" fontId="48" fillId="0" borderId="0" applyFont="0" applyFill="0" applyBorder="0" applyAlignment="0" applyProtection="0"/>
    <xf numFmtId="197" fontId="48" fillId="0" borderId="0" applyFont="0" applyFill="0" applyBorder="0" applyAlignment="0" applyProtection="0"/>
    <xf numFmtId="41"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69" fontId="48" fillId="0" borderId="0" applyFont="0" applyFill="0" applyBorder="0" applyAlignment="0" applyProtection="0"/>
    <xf numFmtId="0" fontId="48" fillId="0" borderId="0" applyFont="0" applyFill="0" applyBorder="0" applyAlignment="0" applyProtection="0"/>
    <xf numFmtId="195" fontId="48" fillId="0" borderId="0" applyFont="0" applyFill="0" applyBorder="0" applyAlignment="0" applyProtection="0"/>
    <xf numFmtId="195" fontId="48" fillId="0" borderId="0" applyFont="0" applyFill="0" applyBorder="0" applyAlignment="0" applyProtection="0"/>
    <xf numFmtId="43" fontId="48" fillId="0" borderId="0" applyFont="0" applyFill="0" applyBorder="0" applyAlignment="0" applyProtection="0"/>
    <xf numFmtId="41" fontId="39"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194" fontId="39" fillId="0" borderId="0" applyFont="0" applyFill="0" applyBorder="0" applyAlignment="0" applyProtection="0"/>
    <xf numFmtId="194" fontId="39" fillId="0" borderId="0" applyFont="0" applyFill="0" applyBorder="0" applyAlignment="0" applyProtection="0"/>
    <xf numFmtId="196" fontId="48" fillId="0" borderId="0" applyFont="0" applyFill="0" applyBorder="0" applyAlignment="0" applyProtection="0"/>
    <xf numFmtId="41" fontId="39"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67" fontId="48" fillId="0" borderId="0" applyFont="0" applyFill="0" applyBorder="0" applyAlignment="0" applyProtection="0"/>
    <xf numFmtId="193" fontId="48" fillId="0" borderId="0" applyFont="0" applyFill="0" applyBorder="0" applyAlignment="0" applyProtection="0"/>
    <xf numFmtId="197" fontId="48" fillId="0" borderId="0" applyFont="0" applyFill="0" applyBorder="0" applyAlignment="0" applyProtection="0"/>
    <xf numFmtId="41"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69" fontId="48" fillId="0" borderId="0" applyFont="0" applyFill="0" applyBorder="0" applyAlignment="0" applyProtection="0"/>
    <xf numFmtId="0" fontId="48" fillId="0" borderId="0" applyFont="0" applyFill="0" applyBorder="0" applyAlignment="0" applyProtection="0"/>
    <xf numFmtId="195" fontId="48" fillId="0" borderId="0" applyFont="0" applyFill="0" applyBorder="0" applyAlignment="0" applyProtection="0"/>
    <xf numFmtId="195" fontId="48" fillId="0" borderId="0" applyFont="0" applyFill="0" applyBorder="0" applyAlignment="0" applyProtection="0"/>
    <xf numFmtId="43" fontId="48"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94" fontId="39" fillId="0" borderId="0" applyFont="0" applyFill="0" applyBorder="0" applyAlignment="0" applyProtection="0"/>
    <xf numFmtId="194" fontId="39"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98" fontId="49" fillId="0" borderId="0" applyFont="0" applyFill="0" applyBorder="0" applyAlignment="0" applyProtection="0"/>
    <xf numFmtId="199" fontId="50" fillId="0" borderId="0" applyFont="0" applyFill="0" applyBorder="0" applyAlignment="0" applyProtection="0"/>
    <xf numFmtId="200" fontId="50" fillId="0" borderId="0" applyFont="0" applyFill="0" applyBorder="0" applyAlignment="0" applyProtection="0"/>
    <xf numFmtId="0" fontId="51" fillId="0" borderId="0"/>
    <xf numFmtId="0" fontId="52" fillId="0" borderId="0"/>
    <xf numFmtId="1" fontId="53" fillId="0" borderId="1" applyBorder="0" applyAlignment="0">
      <alignment horizontal="center"/>
    </xf>
    <xf numFmtId="0" fontId="54" fillId="2" borderId="0"/>
    <xf numFmtId="0" fontId="55" fillId="2" borderId="0"/>
    <xf numFmtId="0" fontId="55" fillId="2" borderId="0"/>
    <xf numFmtId="0" fontId="55" fillId="2" borderId="0"/>
    <xf numFmtId="0" fontId="55" fillId="2" borderId="0"/>
    <xf numFmtId="0" fontId="55" fillId="2" borderId="0"/>
    <xf numFmtId="0" fontId="55" fillId="2" borderId="0"/>
    <xf numFmtId="0" fontId="54"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198" fontId="49" fillId="0" borderId="0" applyFont="0" applyFill="0" applyBorder="0" applyAlignment="0" applyProtection="0"/>
    <xf numFmtId="198" fontId="49" fillId="0" borderId="0" applyFont="0" applyFill="0" applyBorder="0" applyAlignment="0" applyProtection="0"/>
    <xf numFmtId="0" fontId="40" fillId="2" borderId="0"/>
    <xf numFmtId="0" fontId="40" fillId="2" borderId="0"/>
    <xf numFmtId="0" fontId="40" fillId="2" borderId="0"/>
    <xf numFmtId="0" fontId="40" fillId="2" borderId="0"/>
    <xf numFmtId="0" fontId="40" fillId="2" borderId="0"/>
    <xf numFmtId="0" fontId="40" fillId="2" borderId="0"/>
    <xf numFmtId="0" fontId="54"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6" fillId="0" borderId="2" applyFont="0" applyAlignment="0">
      <alignment horizontal="left"/>
    </xf>
    <xf numFmtId="0" fontId="56" fillId="0" borderId="2" applyFont="0" applyAlignment="0">
      <alignment horizontal="left"/>
    </xf>
    <xf numFmtId="0" fontId="54"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4" fillId="2" borderId="0"/>
    <xf numFmtId="0" fontId="54" fillId="2" borderId="0"/>
    <xf numFmtId="9" fontId="57" fillId="0" borderId="0" applyFont="0" applyFill="0" applyBorder="0" applyAlignment="0" applyProtection="0"/>
    <xf numFmtId="0" fontId="58" fillId="2" borderId="0"/>
    <xf numFmtId="0" fontId="55" fillId="2" borderId="0"/>
    <xf numFmtId="0" fontId="55" fillId="2" borderId="0"/>
    <xf numFmtId="0" fontId="55" fillId="2" borderId="0"/>
    <xf numFmtId="0" fontId="55" fillId="2" borderId="0"/>
    <xf numFmtId="0" fontId="55" fillId="2" borderId="0"/>
    <xf numFmtId="0" fontId="55" fillId="2" borderId="0"/>
    <xf numFmtId="0" fontId="58"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40" fillId="2" borderId="0"/>
    <xf numFmtId="0" fontId="40" fillId="2" borderId="0"/>
    <xf numFmtId="0" fontId="40" fillId="2" borderId="0"/>
    <xf numFmtId="0" fontId="40" fillId="2" borderId="0"/>
    <xf numFmtId="0" fontId="40" fillId="2" borderId="0"/>
    <xf numFmtId="0" fontId="40"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8"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8" fillId="2" borderId="0"/>
    <xf numFmtId="0" fontId="40" fillId="0" borderId="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59" fillId="2" borderId="0"/>
    <xf numFmtId="0" fontId="55" fillId="2" borderId="0"/>
    <xf numFmtId="0" fontId="55" fillId="2" borderId="0"/>
    <xf numFmtId="0" fontId="55" fillId="2" borderId="0"/>
    <xf numFmtId="0" fontId="55" fillId="2" borderId="0"/>
    <xf numFmtId="0" fontId="55" fillId="2" borderId="0"/>
    <xf numFmtId="0" fontId="55" fillId="2" borderId="0"/>
    <xf numFmtId="0" fontId="59"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40" fillId="2" borderId="0"/>
    <xf numFmtId="0" fontId="40" fillId="2" borderId="0"/>
    <xf numFmtId="0" fontId="40" fillId="2" borderId="0"/>
    <xf numFmtId="0" fontId="40" fillId="2" borderId="0"/>
    <xf numFmtId="0" fontId="40" fillId="2" borderId="0"/>
    <xf numFmtId="0" fontId="40"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9"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9" fillId="2" borderId="0"/>
    <xf numFmtId="0" fontId="60"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60"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60"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55" fillId="0" borderId="0">
      <alignment wrapText="1"/>
    </xf>
    <xf numFmtId="0" fontId="60" fillId="0" borderId="0">
      <alignment wrapText="1"/>
    </xf>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177" fontId="61" fillId="0" borderId="3" applyNumberFormat="0" applyFont="0" applyBorder="0" applyAlignment="0">
      <alignment horizontal="center" vertical="center"/>
    </xf>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7" fillId="0" borderId="0"/>
    <xf numFmtId="0" fontId="47" fillId="0" borderId="0"/>
    <xf numFmtId="0" fontId="47" fillId="0" borderId="0"/>
    <xf numFmtId="0" fontId="47" fillId="0" borderId="0"/>
    <xf numFmtId="0" fontId="62" fillId="13" borderId="0" applyNumberFormat="0" applyBorder="0" applyAlignment="0" applyProtection="0"/>
    <xf numFmtId="0" fontId="62" fillId="13"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6" borderId="0" applyNumberFormat="0" applyBorder="0" applyAlignment="0" applyProtection="0"/>
    <xf numFmtId="0" fontId="62" fillId="13"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20" borderId="0" applyNumberFormat="0" applyBorder="0" applyAlignment="0" applyProtection="0"/>
    <xf numFmtId="0" fontId="62" fillId="20" borderId="0" applyNumberFormat="0" applyBorder="0" applyAlignment="0" applyProtection="0"/>
    <xf numFmtId="201" fontId="63" fillId="0" borderId="0" applyFont="0" applyFill="0" applyBorder="0" applyAlignment="0" applyProtection="0"/>
    <xf numFmtId="0" fontId="64" fillId="0" borderId="0" applyFont="0" applyFill="0" applyBorder="0" applyAlignment="0" applyProtection="0"/>
    <xf numFmtId="202" fontId="65" fillId="0" borderId="0" applyFont="0" applyFill="0" applyBorder="0" applyAlignment="0" applyProtection="0"/>
    <xf numFmtId="203" fontId="63" fillId="0" borderId="0" applyFont="0" applyFill="0" applyBorder="0" applyAlignment="0" applyProtection="0"/>
    <xf numFmtId="0" fontId="64" fillId="0" borderId="0" applyFont="0" applyFill="0" applyBorder="0" applyAlignment="0" applyProtection="0"/>
    <xf numFmtId="204" fontId="65" fillId="0" borderId="0" applyFont="0" applyFill="0" applyBorder="0" applyAlignment="0" applyProtection="0"/>
    <xf numFmtId="0" fontId="66" fillId="0" borderId="0">
      <alignment horizontal="center" wrapText="1"/>
      <protection locked="0"/>
    </xf>
    <xf numFmtId="170" fontId="67" fillId="0" borderId="0" applyFont="0" applyFill="0" applyBorder="0" applyAlignment="0" applyProtection="0"/>
    <xf numFmtId="0" fontId="64" fillId="0" borderId="0" applyFont="0" applyFill="0" applyBorder="0" applyAlignment="0" applyProtection="0"/>
    <xf numFmtId="205" fontId="40" fillId="0" borderId="0" applyFont="0" applyFill="0" applyBorder="0" applyAlignment="0" applyProtection="0"/>
    <xf numFmtId="206" fontId="40" fillId="0" borderId="0" applyFont="0" applyFill="0" applyBorder="0" applyAlignment="0" applyProtection="0"/>
    <xf numFmtId="0" fontId="64" fillId="0" borderId="0" applyFont="0" applyFill="0" applyBorder="0" applyAlignment="0" applyProtection="0"/>
    <xf numFmtId="207" fontId="40"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187" fontId="39" fillId="0" borderId="0" applyFont="0" applyFill="0" applyBorder="0" applyAlignment="0" applyProtection="0"/>
    <xf numFmtId="0" fontId="68" fillId="4" borderId="0" applyNumberFormat="0" applyBorder="0" applyAlignment="0" applyProtection="0"/>
    <xf numFmtId="0" fontId="68" fillId="4" borderId="0" applyNumberFormat="0" applyBorder="0" applyAlignment="0" applyProtection="0"/>
    <xf numFmtId="0" fontId="69" fillId="0" borderId="0" applyNumberFormat="0" applyFill="0" applyBorder="0" applyAlignment="0" applyProtection="0"/>
    <xf numFmtId="0" fontId="64" fillId="0" borderId="0"/>
    <xf numFmtId="0" fontId="70" fillId="0" borderId="0"/>
    <xf numFmtId="0" fontId="71" fillId="0" borderId="0"/>
    <xf numFmtId="0" fontId="72" fillId="0" borderId="0"/>
    <xf numFmtId="0" fontId="55" fillId="0" borderId="0"/>
    <xf numFmtId="208" fontId="8" fillId="0" borderId="0" applyFill="0" applyBorder="0" applyAlignment="0"/>
    <xf numFmtId="209" fontId="8" fillId="0" borderId="0" applyFill="0" applyBorder="0" applyAlignment="0"/>
    <xf numFmtId="210" fontId="19" fillId="0" borderId="0" applyFill="0" applyBorder="0" applyAlignment="0"/>
    <xf numFmtId="211" fontId="8" fillId="0" borderId="0" applyFill="0" applyBorder="0" applyAlignment="0"/>
    <xf numFmtId="212" fontId="8" fillId="0" borderId="0" applyFill="0" applyBorder="0" applyAlignment="0"/>
    <xf numFmtId="208" fontId="8" fillId="0" borderId="0" applyFill="0" applyBorder="0" applyAlignment="0"/>
    <xf numFmtId="213" fontId="8" fillId="0" borderId="0" applyFill="0" applyBorder="0" applyAlignment="0"/>
    <xf numFmtId="209" fontId="8" fillId="0" borderId="0" applyFill="0" applyBorder="0" applyAlignment="0"/>
    <xf numFmtId="0" fontId="73" fillId="21" borderId="4" applyNumberFormat="0" applyAlignment="0" applyProtection="0"/>
    <xf numFmtId="0" fontId="73" fillId="21" borderId="4" applyNumberFormat="0" applyAlignment="0" applyProtection="0"/>
    <xf numFmtId="0" fontId="74" fillId="0" borderId="0"/>
    <xf numFmtId="214" fontId="48" fillId="0" borderId="0" applyFont="0" applyFill="0" applyBorder="0" applyAlignment="0" applyProtection="0"/>
    <xf numFmtId="0" fontId="75" fillId="22" borderId="5" applyNumberFormat="0" applyAlignment="0" applyProtection="0"/>
    <xf numFmtId="0" fontId="75" fillId="22" borderId="5" applyNumberFormat="0" applyAlignment="0" applyProtection="0"/>
    <xf numFmtId="177" fontId="65" fillId="0" borderId="0" applyFont="0" applyFill="0" applyBorder="0" applyAlignment="0" applyProtection="0"/>
    <xf numFmtId="4" fontId="76" fillId="0" borderId="0" applyAlignment="0"/>
    <xf numFmtId="173" fontId="1" fillId="0" borderId="0" applyFont="0" applyFill="0" applyBorder="0" applyAlignment="0" applyProtection="0"/>
    <xf numFmtId="215" fontId="77" fillId="0" borderId="0"/>
    <xf numFmtId="215" fontId="77" fillId="0" borderId="0"/>
    <xf numFmtId="215" fontId="77" fillId="0" borderId="0"/>
    <xf numFmtId="215" fontId="77" fillId="0" borderId="0"/>
    <xf numFmtId="215" fontId="77" fillId="0" borderId="0"/>
    <xf numFmtId="215" fontId="77" fillId="0" borderId="0"/>
    <xf numFmtId="215" fontId="77" fillId="0" borderId="0"/>
    <xf numFmtId="215" fontId="77" fillId="0" borderId="0"/>
    <xf numFmtId="167" fontId="41" fillId="0" borderId="0" applyFont="0" applyFill="0" applyBorder="0" applyAlignment="0" applyProtection="0"/>
    <xf numFmtId="208" fontId="8"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41" fillId="0" borderId="0" applyFont="0" applyFill="0" applyBorder="0" applyAlignment="0" applyProtection="0"/>
    <xf numFmtId="216" fontId="7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7"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31" fillId="0" borderId="0" applyFont="0" applyFill="0" applyBorder="0" applyAlignment="0" applyProtection="0"/>
    <xf numFmtId="169" fontId="79" fillId="0" borderId="0" applyFont="0" applyFill="0" applyBorder="0" applyAlignment="0" applyProtection="0"/>
    <xf numFmtId="217" fontId="41" fillId="0" borderId="0" applyFont="0" applyFill="0" applyBorder="0" applyAlignment="0" applyProtection="0"/>
    <xf numFmtId="217" fontId="41" fillId="0" borderId="0" applyFont="0" applyFill="0" applyBorder="0" applyAlignment="0" applyProtection="0"/>
    <xf numFmtId="217" fontId="41" fillId="0" borderId="0" applyFont="0" applyFill="0" applyBorder="0" applyAlignment="0" applyProtection="0"/>
    <xf numFmtId="217" fontId="41" fillId="0" borderId="0" applyFont="0" applyFill="0" applyBorder="0" applyAlignment="0" applyProtection="0"/>
    <xf numFmtId="217" fontId="41" fillId="0" borderId="0" applyFont="0" applyFill="0" applyBorder="0" applyAlignment="0" applyProtection="0"/>
    <xf numFmtId="169" fontId="80" fillId="0" borderId="0" applyFont="0" applyFill="0" applyBorder="0" applyAlignment="0" applyProtection="0"/>
    <xf numFmtId="169" fontId="27" fillId="0" borderId="0" applyFont="0" applyFill="0" applyBorder="0" applyAlignment="0" applyProtection="0"/>
    <xf numFmtId="169" fontId="41" fillId="0" borderId="0" applyFont="0" applyFill="0" applyBorder="0" applyAlignment="0" applyProtection="0"/>
    <xf numFmtId="177" fontId="29" fillId="0" borderId="0" applyFont="0" applyFill="0" applyBorder="0" applyAlignment="0" applyProtection="0"/>
    <xf numFmtId="169"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2" fontId="29"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43" fontId="41" fillId="0" borderId="0" applyFont="0" applyFill="0" applyBorder="0" applyAlignment="0" applyProtection="0"/>
    <xf numFmtId="193" fontId="29" fillId="0" borderId="0" applyFont="0" applyFill="0" applyBorder="0" applyAlignment="0" applyProtection="0"/>
    <xf numFmtId="218" fontId="29" fillId="0" borderId="0" applyFont="0" applyFill="0" applyBorder="0" applyAlignment="0" applyProtection="0"/>
    <xf numFmtId="219" fontId="41" fillId="0" borderId="0" applyFont="0" applyFill="0" applyBorder="0" applyAlignment="0" applyProtection="0"/>
    <xf numFmtId="169" fontId="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70" fontId="29" fillId="0" borderId="0" applyFont="0" applyFill="0" applyBorder="0" applyAlignment="0" applyProtection="0"/>
    <xf numFmtId="169" fontId="81" fillId="0" borderId="0" applyFont="0" applyFill="0" applyBorder="0" applyAlignment="0" applyProtection="0"/>
    <xf numFmtId="41" fontId="27" fillId="0" borderId="0" applyFont="0" applyFill="0" applyBorder="0" applyAlignment="0" applyProtection="0"/>
    <xf numFmtId="41" fontId="41" fillId="0" borderId="0" applyFont="0" applyFill="0" applyBorder="0" applyAlignment="0" applyProtection="0"/>
    <xf numFmtId="169" fontId="41" fillId="0" borderId="0" applyFont="0" applyFill="0" applyBorder="0" applyAlignment="0" applyProtection="0"/>
    <xf numFmtId="220" fontId="40" fillId="0" borderId="0" applyFont="0" applyFill="0" applyBorder="0" applyAlignment="0" applyProtection="0"/>
    <xf numFmtId="41" fontId="80" fillId="0" borderId="0" applyFont="0" applyFill="0" applyBorder="0" applyAlignment="0" applyProtection="0"/>
    <xf numFmtId="169" fontId="2" fillId="0" borderId="0" applyFont="0" applyFill="0" applyBorder="0" applyAlignment="0" applyProtection="0"/>
    <xf numFmtId="220" fontId="40" fillId="0" borderId="0" applyFont="0" applyFill="0" applyBorder="0" applyAlignment="0" applyProtection="0"/>
    <xf numFmtId="41" fontId="16" fillId="0" borderId="0" applyFont="0" applyFill="0" applyBorder="0" applyAlignment="0" applyProtection="0"/>
    <xf numFmtId="169" fontId="33" fillId="0" borderId="0" applyFont="0" applyFill="0" applyBorder="0" applyAlignment="0" applyProtection="0"/>
    <xf numFmtId="169" fontId="41" fillId="0" borderId="0" applyFont="0" applyFill="0" applyBorder="0" applyAlignment="0" applyProtection="0"/>
    <xf numFmtId="220" fontId="40" fillId="0" borderId="0" applyFont="0" applyFill="0" applyBorder="0" applyAlignment="0" applyProtection="0"/>
    <xf numFmtId="221" fontId="16" fillId="0" borderId="0" applyFont="0" applyFill="0" applyBorder="0" applyAlignment="0" applyProtection="0"/>
    <xf numFmtId="169" fontId="33" fillId="0" borderId="0" applyFont="0" applyFill="0" applyBorder="0" applyAlignment="0" applyProtection="0"/>
    <xf numFmtId="169" fontId="33"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222" fontId="82" fillId="0" borderId="0"/>
    <xf numFmtId="169" fontId="29" fillId="0" borderId="0" applyFont="0" applyFill="0" applyBorder="0" applyAlignment="0" applyProtection="0"/>
    <xf numFmtId="3" fontId="41" fillId="0" borderId="0" applyFont="0" applyFill="0" applyBorder="0" applyAlignment="0" applyProtection="0"/>
    <xf numFmtId="0" fontId="83" fillId="0" borderId="0"/>
    <xf numFmtId="0" fontId="84" fillId="0" borderId="0"/>
    <xf numFmtId="0" fontId="83" fillId="0" borderId="0"/>
    <xf numFmtId="0" fontId="84" fillId="0" borderId="0"/>
    <xf numFmtId="0" fontId="85" fillId="0" borderId="0" applyNumberFormat="0" applyAlignment="0">
      <alignment horizontal="left"/>
    </xf>
    <xf numFmtId="209" fontId="8" fillId="0" borderId="0" applyFont="0" applyFill="0" applyBorder="0" applyAlignment="0" applyProtection="0"/>
    <xf numFmtId="168" fontId="80" fillId="0" borderId="0" applyFont="0" applyFill="0" applyBorder="0" applyAlignment="0" applyProtection="0"/>
    <xf numFmtId="223" fontId="41" fillId="0" borderId="0" applyFont="0" applyFill="0" applyBorder="0" applyAlignment="0" applyProtection="0"/>
    <xf numFmtId="224" fontId="39" fillId="0" borderId="0" applyFont="0" applyFill="0" applyBorder="0" applyAlignment="0" applyProtection="0"/>
    <xf numFmtId="223" fontId="41" fillId="0" borderId="0" applyFont="0" applyFill="0" applyBorder="0" applyAlignment="0" applyProtection="0"/>
    <xf numFmtId="223" fontId="41" fillId="0" borderId="0" applyFont="0" applyFill="0" applyBorder="0" applyAlignment="0" applyProtection="0"/>
    <xf numFmtId="223" fontId="41" fillId="0" borderId="0" applyFont="0" applyFill="0" applyBorder="0" applyAlignment="0" applyProtection="0"/>
    <xf numFmtId="223" fontId="41" fillId="0" borderId="0" applyFont="0" applyFill="0" applyBorder="0" applyAlignment="0" applyProtection="0"/>
    <xf numFmtId="224" fontId="39" fillId="0" borderId="0" applyFont="0" applyFill="0" applyBorder="0" applyAlignment="0" applyProtection="0"/>
    <xf numFmtId="224" fontId="39" fillId="0" borderId="0" applyFont="0" applyFill="0" applyBorder="0" applyAlignment="0" applyProtection="0"/>
    <xf numFmtId="224" fontId="39" fillId="0" borderId="0" applyFont="0" applyFill="0" applyBorder="0" applyAlignment="0" applyProtection="0"/>
    <xf numFmtId="225" fontId="82" fillId="0" borderId="0"/>
    <xf numFmtId="0" fontId="41" fillId="0" borderId="0" applyFont="0" applyFill="0" applyBorder="0" applyAlignment="0" applyProtection="0"/>
    <xf numFmtId="14" fontId="86" fillId="0" borderId="0" applyFill="0" applyBorder="0" applyAlignment="0"/>
    <xf numFmtId="0" fontId="87" fillId="21" borderId="6" applyNumberFormat="0" applyAlignment="0" applyProtection="0"/>
    <xf numFmtId="0" fontId="88" fillId="8" borderId="4" applyNumberFormat="0" applyAlignment="0" applyProtection="0"/>
    <xf numFmtId="0" fontId="89" fillId="0" borderId="7" applyNumberFormat="0" applyFill="0" applyAlignment="0" applyProtection="0"/>
    <xf numFmtId="0" fontId="90" fillId="0" borderId="8" applyNumberFormat="0" applyFill="0" applyAlignment="0" applyProtection="0"/>
    <xf numFmtId="0" fontId="91" fillId="0" borderId="9" applyNumberFormat="0" applyFill="0" applyAlignment="0" applyProtection="0"/>
    <xf numFmtId="0" fontId="91" fillId="0" borderId="0" applyNumberFormat="0" applyFill="0" applyBorder="0" applyAlignment="0" applyProtection="0"/>
    <xf numFmtId="38" fontId="92" fillId="0" borderId="10">
      <alignment vertical="center"/>
    </xf>
    <xf numFmtId="41" fontId="41" fillId="0" borderId="0" applyFont="0" applyFill="0" applyBorder="0" applyAlignment="0" applyProtection="0"/>
    <xf numFmtId="43" fontId="41" fillId="0" borderId="0" applyFont="0" applyFill="0" applyBorder="0" applyAlignment="0" applyProtection="0"/>
    <xf numFmtId="0" fontId="93" fillId="0" borderId="0">
      <protection locked="0"/>
    </xf>
    <xf numFmtId="226" fontId="82" fillId="0" borderId="0"/>
    <xf numFmtId="41" fontId="94" fillId="0" borderId="0" applyFont="0" applyFill="0" applyBorder="0" applyAlignment="0" applyProtection="0"/>
    <xf numFmtId="43" fontId="94" fillId="0" borderId="0" applyFont="0" applyFill="0" applyBorder="0" applyAlignment="0" applyProtection="0"/>
    <xf numFmtId="41" fontId="94" fillId="0" borderId="0" applyFont="0" applyFill="0" applyBorder="0" applyAlignment="0" applyProtection="0"/>
    <xf numFmtId="167"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227" fontId="94" fillId="0" borderId="0" applyFont="0" applyFill="0" applyBorder="0" applyAlignment="0" applyProtection="0"/>
    <xf numFmtId="227" fontId="94" fillId="0" borderId="0" applyFont="0" applyFill="0" applyBorder="0" applyAlignment="0" applyProtection="0"/>
    <xf numFmtId="167" fontId="94" fillId="0" borderId="0" applyFont="0" applyFill="0" applyBorder="0" applyAlignment="0" applyProtection="0"/>
    <xf numFmtId="43" fontId="94" fillId="0" borderId="0" applyFont="0" applyFill="0" applyBorder="0" applyAlignment="0" applyProtection="0"/>
    <xf numFmtId="169"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9" fontId="94" fillId="0" borderId="0" applyFont="0" applyFill="0" applyBorder="0" applyAlignment="0" applyProtection="0"/>
    <xf numFmtId="169" fontId="94" fillId="0" borderId="0" applyFont="0" applyFill="0" applyBorder="0" applyAlignment="0" applyProtection="0"/>
    <xf numFmtId="169"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9" fontId="94" fillId="0" borderId="0" applyFont="0" applyFill="0" applyBorder="0" applyAlignment="0" applyProtection="0"/>
    <xf numFmtId="169" fontId="94" fillId="0" borderId="0" applyFont="0" applyFill="0" applyBorder="0" applyAlignment="0" applyProtection="0"/>
    <xf numFmtId="228" fontId="94" fillId="0" borderId="0" applyFont="0" applyFill="0" applyBorder="0" applyAlignment="0" applyProtection="0"/>
    <xf numFmtId="228" fontId="94" fillId="0" borderId="0" applyFont="0" applyFill="0" applyBorder="0" applyAlignment="0" applyProtection="0"/>
    <xf numFmtId="169" fontId="94" fillId="0" borderId="0" applyFont="0" applyFill="0" applyBorder="0" applyAlignment="0" applyProtection="0"/>
    <xf numFmtId="3" fontId="40" fillId="0" borderId="0" applyFont="0" applyBorder="0" applyAlignment="0"/>
    <xf numFmtId="3" fontId="40" fillId="0" borderId="0" applyFont="0" applyBorder="0" applyAlignment="0"/>
    <xf numFmtId="3" fontId="40" fillId="0" borderId="0" applyFont="0" applyBorder="0" applyAlignment="0"/>
    <xf numFmtId="3" fontId="40" fillId="0" borderId="0" applyFont="0" applyBorder="0" applyAlignment="0"/>
    <xf numFmtId="3" fontId="40" fillId="0" borderId="0" applyFont="0" applyBorder="0" applyAlignment="0"/>
    <xf numFmtId="0" fontId="95" fillId="0" borderId="0">
      <protection locked="0"/>
    </xf>
    <xf numFmtId="0" fontId="95" fillId="0" borderId="0">
      <protection locked="0"/>
    </xf>
    <xf numFmtId="208" fontId="8" fillId="0" borderId="0" applyFill="0" applyBorder="0" applyAlignment="0"/>
    <xf numFmtId="209" fontId="8" fillId="0" borderId="0" applyFill="0" applyBorder="0" applyAlignment="0"/>
    <xf numFmtId="208" fontId="8" fillId="0" borderId="0" applyFill="0" applyBorder="0" applyAlignment="0"/>
    <xf numFmtId="213" fontId="8" fillId="0" borderId="0" applyFill="0" applyBorder="0" applyAlignment="0"/>
    <xf numFmtId="209" fontId="8" fillId="0" borderId="0" applyFill="0" applyBorder="0" applyAlignment="0"/>
    <xf numFmtId="0" fontId="96" fillId="0" borderId="0" applyNumberFormat="0" applyAlignment="0">
      <alignment horizontal="left"/>
    </xf>
    <xf numFmtId="0" fontId="97" fillId="0" borderId="0" applyNumberFormat="0" applyFill="0" applyBorder="0" applyAlignment="0" applyProtection="0"/>
    <xf numFmtId="0" fontId="97" fillId="0" borderId="0" applyNumberFormat="0" applyFill="0" applyBorder="0" applyAlignment="0" applyProtection="0"/>
    <xf numFmtId="3" fontId="40" fillId="0" borderId="0" applyFont="0" applyBorder="0" applyAlignment="0"/>
    <xf numFmtId="3" fontId="40" fillId="0" borderId="0" applyFont="0" applyBorder="0" applyAlignment="0"/>
    <xf numFmtId="3" fontId="40" fillId="0" borderId="0" applyFont="0" applyBorder="0" applyAlignment="0"/>
    <xf numFmtId="3" fontId="40" fillId="0" borderId="0" applyFont="0" applyBorder="0" applyAlignment="0"/>
    <xf numFmtId="3" fontId="40" fillId="0" borderId="0" applyFont="0" applyBorder="0" applyAlignment="0"/>
    <xf numFmtId="0" fontId="93" fillId="0" borderId="0">
      <protection locked="0"/>
    </xf>
    <xf numFmtId="0" fontId="93" fillId="0" borderId="0">
      <protection locked="0"/>
    </xf>
    <xf numFmtId="0" fontId="93" fillId="0" borderId="0">
      <protection locked="0"/>
    </xf>
    <xf numFmtId="0" fontId="93" fillId="0" borderId="0">
      <protection locked="0"/>
    </xf>
    <xf numFmtId="0" fontId="93" fillId="0" borderId="0">
      <protection locked="0"/>
    </xf>
    <xf numFmtId="0" fontId="93" fillId="0" borderId="0">
      <protection locked="0"/>
    </xf>
    <xf numFmtId="0" fontId="93" fillId="0" borderId="0">
      <protection locked="0"/>
    </xf>
    <xf numFmtId="0" fontId="93" fillId="0" borderId="0">
      <protection locked="0"/>
    </xf>
    <xf numFmtId="0" fontId="93" fillId="0" borderId="0">
      <protection locked="0"/>
    </xf>
    <xf numFmtId="2" fontId="41" fillId="0" borderId="0" applyFont="0" applyFill="0" applyBorder="0" applyAlignment="0" applyProtection="0"/>
    <xf numFmtId="0" fontId="98" fillId="0" borderId="0" applyNumberFormat="0" applyFill="0" applyBorder="0" applyProtection="0"/>
    <xf numFmtId="0" fontId="99" fillId="0" borderId="0" applyNumberFormat="0" applyFill="0" applyBorder="0" applyProtection="0">
      <alignment vertical="center"/>
    </xf>
    <xf numFmtId="0" fontId="100" fillId="0" borderId="0" applyNumberFormat="0" applyFill="0" applyBorder="0" applyAlignment="0" applyProtection="0"/>
    <xf numFmtId="0" fontId="101" fillId="0" borderId="0" applyNumberFormat="0" applyFill="0" applyBorder="0" applyProtection="0">
      <alignment vertical="center"/>
    </xf>
    <xf numFmtId="0" fontId="102" fillId="0" borderId="0" applyNumberFormat="0" applyFill="0" applyBorder="0" applyAlignment="0" applyProtection="0"/>
    <xf numFmtId="0" fontId="100" fillId="0" borderId="0" applyNumberFormat="0" applyFill="0" applyBorder="0" applyAlignment="0" applyProtection="0"/>
    <xf numFmtId="229" fontId="103" fillId="0" borderId="11" applyNumberFormat="0" applyFill="0" applyBorder="0" applyAlignment="0" applyProtection="0"/>
    <xf numFmtId="0" fontId="104" fillId="0" borderId="0" applyNumberFormat="0" applyFill="0" applyBorder="0" applyAlignment="0" applyProtection="0"/>
    <xf numFmtId="0" fontId="105" fillId="23" borderId="12" applyNumberFormat="0" applyAlignment="0">
      <protection locked="0"/>
    </xf>
    <xf numFmtId="0" fontId="41" fillId="24" borderId="13" applyNumberFormat="0" applyFont="0" applyAlignment="0" applyProtection="0"/>
    <xf numFmtId="0" fontId="106" fillId="5" borderId="0" applyNumberFormat="0" applyBorder="0" applyAlignment="0" applyProtection="0"/>
    <xf numFmtId="0" fontId="106" fillId="5" borderId="0" applyNumberFormat="0" applyBorder="0" applyAlignment="0" applyProtection="0"/>
    <xf numFmtId="38" fontId="78" fillId="2" borderId="0" applyNumberFormat="0" applyBorder="0" applyAlignment="0" applyProtection="0"/>
    <xf numFmtId="38" fontId="107" fillId="25" borderId="0" applyNumberFormat="0" applyBorder="0" applyAlignment="0" applyProtection="0"/>
    <xf numFmtId="38" fontId="78" fillId="2" borderId="0" applyNumberFormat="0" applyBorder="0" applyAlignment="0" applyProtection="0"/>
    <xf numFmtId="38" fontId="78" fillId="2" borderId="0" applyNumberFormat="0" applyBorder="0" applyAlignment="0" applyProtection="0"/>
    <xf numFmtId="38" fontId="78" fillId="2" borderId="0" applyNumberFormat="0" applyBorder="0" applyAlignment="0" applyProtection="0"/>
    <xf numFmtId="38" fontId="78" fillId="2" borderId="0" applyNumberFormat="0" applyBorder="0" applyAlignment="0" applyProtection="0"/>
    <xf numFmtId="38" fontId="107" fillId="25" borderId="0" applyNumberFormat="0" applyBorder="0" applyAlignment="0" applyProtection="0"/>
    <xf numFmtId="38" fontId="107" fillId="25" borderId="0" applyNumberFormat="0" applyBorder="0" applyAlignment="0" applyProtection="0"/>
    <xf numFmtId="38" fontId="107" fillId="25" borderId="0" applyNumberFormat="0" applyBorder="0" applyAlignment="0" applyProtection="0"/>
    <xf numFmtId="0" fontId="108" fillId="0" borderId="14" applyNumberFormat="0" applyFill="0" applyBorder="0" applyAlignment="0" applyProtection="0">
      <alignment horizontal="center" vertical="center"/>
    </xf>
    <xf numFmtId="0" fontId="109" fillId="0" borderId="0" applyNumberFormat="0" applyFont="0" applyBorder="0" applyAlignment="0">
      <alignment horizontal="left" vertical="center"/>
    </xf>
    <xf numFmtId="230" fontId="110" fillId="0" borderId="0" applyFont="0" applyFill="0" applyBorder="0" applyAlignment="0" applyProtection="0"/>
    <xf numFmtId="230" fontId="110" fillId="0" borderId="0" applyFont="0" applyFill="0" applyBorder="0" applyAlignment="0" applyProtection="0"/>
    <xf numFmtId="230" fontId="110" fillId="0" borderId="0" applyFont="0" applyFill="0" applyBorder="0" applyAlignment="0" applyProtection="0"/>
    <xf numFmtId="230" fontId="110" fillId="0" borderId="0" applyFont="0" applyFill="0" applyBorder="0" applyAlignment="0" applyProtection="0"/>
    <xf numFmtId="230" fontId="110" fillId="0" borderId="0" applyFont="0" applyFill="0" applyBorder="0" applyAlignment="0" applyProtection="0"/>
    <xf numFmtId="0" fontId="111" fillId="26" borderId="0"/>
    <xf numFmtId="0" fontId="112" fillId="0" borderId="0">
      <alignment horizontal="left"/>
    </xf>
    <xf numFmtId="0" fontId="113" fillId="0" borderId="15" applyNumberFormat="0" applyAlignment="0" applyProtection="0">
      <alignment horizontal="left" vertical="center"/>
    </xf>
    <xf numFmtId="0" fontId="113" fillId="0" borderId="16">
      <alignment horizontal="left" vertical="center"/>
    </xf>
    <xf numFmtId="0" fontId="89" fillId="0" borderId="7" applyNumberFormat="0" applyFill="0" applyAlignment="0" applyProtection="0"/>
    <xf numFmtId="0" fontId="114" fillId="0" borderId="0" applyNumberFormat="0" applyFill="0" applyBorder="0" applyAlignment="0" applyProtection="0"/>
    <xf numFmtId="0" fontId="90" fillId="0" borderId="8" applyNumberFormat="0" applyFill="0" applyAlignment="0" applyProtection="0"/>
    <xf numFmtId="0" fontId="113" fillId="0" borderId="0" applyNumberFormat="0" applyFill="0" applyBorder="0" applyAlignment="0" applyProtection="0"/>
    <xf numFmtId="0" fontId="91" fillId="0" borderId="9" applyNumberFormat="0" applyFill="0" applyAlignment="0" applyProtection="0"/>
    <xf numFmtId="0" fontId="91" fillId="0" borderId="9"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231" fontId="95" fillId="0" borderId="0">
      <protection locked="0"/>
    </xf>
    <xf numFmtId="231" fontId="95" fillId="0" borderId="0">
      <protection locked="0"/>
    </xf>
    <xf numFmtId="0" fontId="115" fillId="0" borderId="17">
      <alignment horizontal="center"/>
    </xf>
    <xf numFmtId="0" fontId="115" fillId="0" borderId="0">
      <alignment horizontal="center"/>
    </xf>
    <xf numFmtId="164" fontId="116" fillId="27" borderId="1" applyNumberFormat="0" applyAlignment="0">
      <alignment horizontal="left" vertical="top"/>
    </xf>
    <xf numFmtId="0" fontId="117" fillId="0" borderId="0"/>
    <xf numFmtId="49" fontId="118" fillId="0" borderId="1">
      <alignment vertical="center"/>
    </xf>
    <xf numFmtId="41" fontId="48" fillId="0" borderId="0" applyFont="0" applyFill="0" applyBorder="0" applyAlignment="0" applyProtection="0"/>
    <xf numFmtId="19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0" fontId="88" fillId="8" borderId="4" applyNumberFormat="0" applyAlignment="0" applyProtection="0"/>
    <xf numFmtId="10" fontId="78" fillId="28" borderId="1" applyNumberFormat="0" applyBorder="0" applyAlignment="0" applyProtection="0"/>
    <xf numFmtId="10" fontId="107" fillId="25" borderId="1" applyNumberFormat="0" applyBorder="0" applyAlignment="0" applyProtection="0"/>
    <xf numFmtId="10" fontId="78" fillId="28" borderId="1" applyNumberFormat="0" applyBorder="0" applyAlignment="0" applyProtection="0"/>
    <xf numFmtId="10" fontId="78" fillId="28" borderId="1" applyNumberFormat="0" applyBorder="0" applyAlignment="0" applyProtection="0"/>
    <xf numFmtId="10" fontId="78" fillId="28" borderId="1" applyNumberFormat="0" applyBorder="0" applyAlignment="0" applyProtection="0"/>
    <xf numFmtId="10" fontId="78" fillId="28" borderId="1" applyNumberFormat="0" applyBorder="0" applyAlignment="0" applyProtection="0"/>
    <xf numFmtId="10" fontId="107" fillId="25" borderId="1" applyNumberFormat="0" applyBorder="0" applyAlignment="0" applyProtection="0"/>
    <xf numFmtId="10" fontId="107" fillId="25" borderId="1" applyNumberFormat="0" applyBorder="0" applyAlignment="0" applyProtection="0"/>
    <xf numFmtId="10" fontId="107" fillId="25" borderId="1" applyNumberFormat="0" applyBorder="0" applyAlignment="0" applyProtection="0"/>
    <xf numFmtId="0" fontId="88" fillId="8" borderId="4" applyNumberFormat="0" applyAlignment="0" applyProtection="0"/>
    <xf numFmtId="2" fontId="119" fillId="0" borderId="18" applyBorder="0"/>
    <xf numFmtId="0" fontId="40" fillId="0" borderId="0"/>
    <xf numFmtId="0" fontId="40" fillId="0" borderId="0"/>
    <xf numFmtId="0" fontId="40" fillId="0" borderId="0"/>
    <xf numFmtId="0" fontId="40" fillId="0" borderId="0"/>
    <xf numFmtId="0" fontId="40" fillId="0" borderId="0"/>
    <xf numFmtId="2" fontId="120" fillId="0" borderId="19" applyBorder="0"/>
    <xf numFmtId="0" fontId="75" fillId="22" borderId="5" applyNumberFormat="0" applyAlignment="0" applyProtection="0"/>
    <xf numFmtId="0" fontId="121" fillId="0" borderId="20">
      <alignment horizontal="center" vertical="center" wrapText="1"/>
    </xf>
    <xf numFmtId="0" fontId="92" fillId="0" borderId="0"/>
    <xf numFmtId="0" fontId="92" fillId="0" borderId="0"/>
    <xf numFmtId="208" fontId="8" fillId="0" borderId="0" applyFill="0" applyBorder="0" applyAlignment="0"/>
    <xf numFmtId="209" fontId="8" fillId="0" borderId="0" applyFill="0" applyBorder="0" applyAlignment="0"/>
    <xf numFmtId="208" fontId="8" fillId="0" borderId="0" applyFill="0" applyBorder="0" applyAlignment="0"/>
    <xf numFmtId="213" fontId="8" fillId="0" borderId="0" applyFill="0" applyBorder="0" applyAlignment="0"/>
    <xf numFmtId="209" fontId="8" fillId="0" borderId="0" applyFill="0" applyBorder="0" applyAlignment="0"/>
    <xf numFmtId="0" fontId="122" fillId="0" borderId="21" applyNumberFormat="0" applyFill="0" applyAlignment="0" applyProtection="0"/>
    <xf numFmtId="0" fontId="122" fillId="0" borderId="21" applyNumberFormat="0" applyFill="0" applyAlignment="0" applyProtection="0"/>
    <xf numFmtId="3" fontId="123" fillId="0" borderId="22" applyNumberFormat="0" applyAlignment="0">
      <alignment horizontal="center" vertical="center"/>
    </xf>
    <xf numFmtId="3" fontId="124" fillId="0" borderId="22" applyNumberFormat="0" applyAlignment="0">
      <alignment horizontal="center" vertical="center"/>
    </xf>
    <xf numFmtId="3" fontId="116" fillId="0" borderId="22" applyNumberFormat="0" applyAlignment="0">
      <alignment horizontal="center" vertical="center"/>
    </xf>
    <xf numFmtId="174" fontId="125" fillId="0" borderId="23" applyNumberFormat="0" applyFont="0" applyFill="0" applyBorder="0">
      <alignment horizontal="center"/>
    </xf>
    <xf numFmtId="38" fontId="92" fillId="0" borderId="0" applyFont="0" applyFill="0" applyBorder="0" applyAlignment="0" applyProtection="0"/>
    <xf numFmtId="4" fontId="84" fillId="0" borderId="0" applyFont="0" applyFill="0" applyBorder="0" applyAlignment="0" applyProtection="0"/>
    <xf numFmtId="196" fontId="8" fillId="0" borderId="0" applyFont="0" applyFill="0" applyBorder="0" applyAlignment="0" applyProtection="0"/>
    <xf numFmtId="40" fontId="92"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0" fontId="126" fillId="0" borderId="17"/>
    <xf numFmtId="232" fontId="127" fillId="0" borderId="23"/>
    <xf numFmtId="233" fontId="47" fillId="0" borderId="23"/>
    <xf numFmtId="232" fontId="127" fillId="0" borderId="23"/>
    <xf numFmtId="232" fontId="127" fillId="0" borderId="23"/>
    <xf numFmtId="232" fontId="127" fillId="0" borderId="23"/>
    <xf numFmtId="232" fontId="127" fillId="0" borderId="23"/>
    <xf numFmtId="233" fontId="47" fillId="0" borderId="23"/>
    <xf numFmtId="233" fontId="47" fillId="0" borderId="23"/>
    <xf numFmtId="233" fontId="47" fillId="0" borderId="23"/>
    <xf numFmtId="211" fontId="92" fillId="0" borderId="0" applyFont="0" applyFill="0" applyBorder="0" applyAlignment="0" applyProtection="0"/>
    <xf numFmtId="234" fontId="92" fillId="0" borderId="0" applyFont="0" applyFill="0" applyBorder="0" applyAlignment="0" applyProtection="0"/>
    <xf numFmtId="235" fontId="41" fillId="0" borderId="0" applyFont="0" applyFill="0" applyBorder="0" applyAlignment="0" applyProtection="0"/>
    <xf numFmtId="236" fontId="41" fillId="0" borderId="0" applyFont="0" applyFill="0" applyBorder="0" applyAlignment="0" applyProtection="0"/>
    <xf numFmtId="0" fontId="128" fillId="0" borderId="0" applyNumberFormat="0" applyFont="0" applyFill="0" applyAlignment="0"/>
    <xf numFmtId="0" fontId="129" fillId="29" borderId="0" applyNumberFormat="0" applyBorder="0" applyAlignment="0" applyProtection="0"/>
    <xf numFmtId="0" fontId="129" fillId="29" borderId="0" applyNumberFormat="0" applyBorder="0" applyAlignment="0" applyProtection="0"/>
    <xf numFmtId="0" fontId="110" fillId="0" borderId="1"/>
    <xf numFmtId="0" fontId="8" fillId="0" borderId="0"/>
    <xf numFmtId="0" fontId="62" fillId="17"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20" borderId="0" applyNumberFormat="0" applyBorder="0" applyAlignment="0" applyProtection="0"/>
    <xf numFmtId="37" fontId="130" fillId="0" borderId="0"/>
    <xf numFmtId="0" fontId="131" fillId="0" borderId="0"/>
    <xf numFmtId="237" fontId="63" fillId="0" borderId="0"/>
    <xf numFmtId="0" fontId="41" fillId="0" borderId="0"/>
    <xf numFmtId="237" fontId="63" fillId="0" borderId="0"/>
    <xf numFmtId="237" fontId="63" fillId="0" borderId="0"/>
    <xf numFmtId="237" fontId="63" fillId="0" borderId="0"/>
    <xf numFmtId="237" fontId="63" fillId="0" borderId="0"/>
    <xf numFmtId="0" fontId="41" fillId="0" borderId="0"/>
    <xf numFmtId="0" fontId="41" fillId="0" borderId="0"/>
    <xf numFmtId="0" fontId="41" fillId="0" borderId="0"/>
    <xf numFmtId="263" fontId="184" fillId="0" borderId="0"/>
    <xf numFmtId="0" fontId="132" fillId="0" borderId="0"/>
    <xf numFmtId="0" fontId="2" fillId="0" borderId="0"/>
    <xf numFmtId="0" fontId="41" fillId="0" borderId="0"/>
    <xf numFmtId="1" fontId="41" fillId="0" borderId="0"/>
    <xf numFmtId="0" fontId="41" fillId="0" borderId="0"/>
    <xf numFmtId="0" fontId="2" fillId="0" borderId="0"/>
    <xf numFmtId="0" fontId="2" fillId="0" borderId="0"/>
    <xf numFmtId="0" fontId="2" fillId="0" borderId="0"/>
    <xf numFmtId="0" fontId="2" fillId="0" borderId="0"/>
    <xf numFmtId="0" fontId="2" fillId="0" borderId="0"/>
    <xf numFmtId="0" fontId="79" fillId="0" borderId="0"/>
    <xf numFmtId="0" fontId="41" fillId="0" borderId="0"/>
    <xf numFmtId="0" fontId="41" fillId="0" borderId="0"/>
    <xf numFmtId="0" fontId="41" fillId="0" borderId="0"/>
    <xf numFmtId="0" fontId="41" fillId="0" borderId="0"/>
    <xf numFmtId="0" fontId="41" fillId="0" borderId="0"/>
    <xf numFmtId="0" fontId="27" fillId="0" borderId="0"/>
    <xf numFmtId="0" fontId="133" fillId="0" borderId="0"/>
    <xf numFmtId="0" fontId="27" fillId="0" borderId="0"/>
    <xf numFmtId="0" fontId="41" fillId="0" borderId="0"/>
    <xf numFmtId="0" fontId="29" fillId="0" borderId="0"/>
    <xf numFmtId="0" fontId="41" fillId="0" borderId="0"/>
    <xf numFmtId="0" fontId="31" fillId="0" borderId="0"/>
    <xf numFmtId="0" fontId="41" fillId="0" borderId="0"/>
    <xf numFmtId="0" fontId="41" fillId="0" borderId="0"/>
    <xf numFmtId="0" fontId="41" fillId="0" borderId="0"/>
    <xf numFmtId="0" fontId="41" fillId="0" borderId="0"/>
    <xf numFmtId="0" fontId="31" fillId="0" borderId="0"/>
    <xf numFmtId="0" fontId="31" fillId="0" borderId="0"/>
    <xf numFmtId="0" fontId="31" fillId="0" borderId="0"/>
    <xf numFmtId="0" fontId="31" fillId="0" borderId="0"/>
    <xf numFmtId="0" fontId="27" fillId="0" borderId="0"/>
    <xf numFmtId="0" fontId="27" fillId="0" borderId="0"/>
    <xf numFmtId="0" fontId="27" fillId="0" borderId="0"/>
    <xf numFmtId="0" fontId="27" fillId="0" borderId="0"/>
    <xf numFmtId="0" fontId="41" fillId="0" borderId="0"/>
    <xf numFmtId="0" fontId="27"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9" fillId="0" borderId="0"/>
    <xf numFmtId="0" fontId="80" fillId="0" borderId="0"/>
    <xf numFmtId="230" fontId="110" fillId="0" borderId="0" applyFont="0" applyFill="0" applyBorder="0" applyAlignment="0" applyProtection="0"/>
    <xf numFmtId="0" fontId="80" fillId="0" borderId="0"/>
    <xf numFmtId="0" fontId="80" fillId="0" borderId="0"/>
    <xf numFmtId="0" fontId="80" fillId="0" borderId="0"/>
    <xf numFmtId="0" fontId="80" fillId="0" borderId="0"/>
    <xf numFmtId="230" fontId="110" fillId="0" borderId="0" applyFont="0" applyFill="0" applyBorder="0" applyAlignment="0" applyProtection="0"/>
    <xf numFmtId="0" fontId="27" fillId="0" borderId="0"/>
    <xf numFmtId="0" fontId="27" fillId="0" borderId="0"/>
    <xf numFmtId="230" fontId="110" fillId="0" borderId="0" applyFont="0" applyFill="0" applyBorder="0" applyAlignment="0" applyProtection="0"/>
    <xf numFmtId="230" fontId="110" fillId="0" borderId="0" applyFont="0" applyFill="0" applyBorder="0" applyAlignment="0" applyProtection="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33" fillId="0" borderId="0"/>
    <xf numFmtId="0" fontId="41" fillId="0" borderId="0"/>
    <xf numFmtId="0" fontId="80" fillId="0" borderId="0"/>
    <xf numFmtId="0" fontId="41" fillId="0" borderId="0"/>
    <xf numFmtId="0" fontId="41" fillId="0" borderId="0"/>
    <xf numFmtId="0" fontId="41" fillId="0" borderId="0"/>
    <xf numFmtId="0" fontId="41" fillId="0" borderId="0"/>
    <xf numFmtId="0" fontId="80" fillId="0" borderId="0"/>
    <xf numFmtId="0" fontId="80" fillId="0" borderId="0"/>
    <xf numFmtId="0" fontId="80" fillId="0" borderId="0"/>
    <xf numFmtId="0" fontId="41" fillId="0" borderId="0"/>
    <xf numFmtId="0" fontId="16" fillId="0" borderId="0"/>
    <xf numFmtId="0" fontId="35" fillId="0" borderId="0"/>
    <xf numFmtId="0" fontId="40" fillId="0" borderId="0"/>
    <xf numFmtId="0" fontId="40" fillId="0" borderId="0"/>
    <xf numFmtId="0" fontId="40" fillId="0" borderId="0"/>
    <xf numFmtId="0" fontId="40" fillId="0" borderId="0"/>
    <xf numFmtId="0" fontId="40" fillId="0" borderId="0"/>
    <xf numFmtId="0" fontId="2" fillId="0" borderId="0"/>
    <xf numFmtId="0" fontId="78" fillId="0" borderId="0"/>
    <xf numFmtId="0" fontId="16" fillId="0" borderId="0"/>
    <xf numFmtId="0" fontId="27" fillId="0" borderId="0"/>
    <xf numFmtId="0" fontId="185" fillId="0" borderId="0"/>
    <xf numFmtId="0" fontId="185" fillId="0" borderId="0"/>
    <xf numFmtId="0" fontId="29" fillId="0" borderId="0"/>
    <xf numFmtId="0" fontId="29" fillId="0" borderId="0"/>
    <xf numFmtId="0" fontId="40" fillId="0" borderId="0"/>
    <xf numFmtId="0" fontId="40" fillId="0" borderId="0"/>
    <xf numFmtId="0" fontId="40" fillId="0" borderId="0"/>
    <xf numFmtId="0" fontId="40" fillId="0" borderId="0"/>
    <xf numFmtId="0" fontId="40" fillId="0" borderId="0"/>
    <xf numFmtId="0" fontId="134" fillId="0" borderId="0">
      <alignment horizontal="left" vertical="top"/>
    </xf>
    <xf numFmtId="0" fontId="84" fillId="25" borderId="0"/>
    <xf numFmtId="0" fontId="94" fillId="0" borderId="0"/>
    <xf numFmtId="0" fontId="31" fillId="24" borderId="13" applyNumberFormat="0" applyFont="0" applyAlignment="0" applyProtection="0"/>
    <xf numFmtId="0" fontId="41" fillId="24" borderId="13" applyNumberFormat="0" applyFont="0" applyAlignment="0" applyProtection="0"/>
    <xf numFmtId="0" fontId="122" fillId="0" borderId="21" applyNumberFormat="0" applyFill="0" applyAlignment="0" applyProtection="0"/>
    <xf numFmtId="43" fontId="51" fillId="0" borderId="0" applyFont="0" applyFill="0" applyBorder="0" applyAlignment="0" applyProtection="0"/>
    <xf numFmtId="41" fontId="51" fillId="0" borderId="0" applyFon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1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Font="0" applyFill="0" applyBorder="0" applyAlignment="0" applyProtection="0"/>
    <xf numFmtId="0" fontId="8" fillId="0" borderId="0"/>
    <xf numFmtId="0" fontId="87" fillId="21" borderId="6" applyNumberFormat="0" applyAlignment="0" applyProtection="0"/>
    <xf numFmtId="0" fontId="87" fillId="21" borderId="6" applyNumberFormat="0" applyAlignment="0" applyProtection="0"/>
    <xf numFmtId="14" fontId="66" fillId="0" borderId="0">
      <alignment horizontal="center" wrapText="1"/>
      <protection locked="0"/>
    </xf>
    <xf numFmtId="9" fontId="1" fillId="0" borderId="0" applyFont="0" applyFill="0" applyBorder="0" applyAlignment="0" applyProtection="0"/>
    <xf numFmtId="238" fontId="41" fillId="0" borderId="0" applyFont="0" applyFill="0" applyBorder="0" applyAlignment="0" applyProtection="0"/>
    <xf numFmtId="239" fontId="41" fillId="0" borderId="0" applyFont="0" applyFill="0" applyBorder="0" applyAlignment="0" applyProtection="0"/>
    <xf numFmtId="10" fontId="41" fillId="0" borderId="0" applyFont="0" applyFill="0" applyBorder="0" applyAlignment="0" applyProtection="0"/>
    <xf numFmtId="9" fontId="80" fillId="0" borderId="0" applyFont="0" applyFill="0" applyBorder="0" applyAlignment="0" applyProtection="0"/>
    <xf numFmtId="9" fontId="27" fillId="0" borderId="0" applyFont="0" applyFill="0" applyBorder="0" applyAlignment="0" applyProtection="0"/>
    <xf numFmtId="9" fontId="80" fillId="0" borderId="0" applyFont="0" applyFill="0" applyBorder="0" applyAlignment="0" applyProtection="0"/>
    <xf numFmtId="9" fontId="80" fillId="0" borderId="0" applyFont="0" applyFill="0" applyBorder="0" applyAlignment="0" applyProtection="0"/>
    <xf numFmtId="9" fontId="80" fillId="0" borderId="0" applyFont="0" applyFill="0" applyBorder="0" applyAlignment="0" applyProtection="0"/>
    <xf numFmtId="9" fontId="8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41" fillId="0" borderId="0" applyFont="0" applyFill="0" applyBorder="0" applyAlignment="0" applyProtection="0"/>
    <xf numFmtId="9" fontId="29" fillId="0" borderId="0" applyFont="0" applyFill="0" applyBorder="0" applyAlignment="0" applyProtection="0"/>
    <xf numFmtId="9" fontId="92" fillId="0" borderId="24" applyNumberFormat="0" applyBorder="0"/>
    <xf numFmtId="0" fontId="41" fillId="0" borderId="0"/>
    <xf numFmtId="44" fontId="84" fillId="0" borderId="0" applyFill="0" applyBorder="0" applyAlignment="0"/>
    <xf numFmtId="240" fontId="84" fillId="0" borderId="0" applyFill="0" applyBorder="0" applyAlignment="0"/>
    <xf numFmtId="44" fontId="84" fillId="0" borderId="0" applyFill="0" applyBorder="0" applyAlignment="0"/>
    <xf numFmtId="241" fontId="84" fillId="0" borderId="0" applyFill="0" applyBorder="0" applyAlignment="0"/>
    <xf numFmtId="240" fontId="84" fillId="0" borderId="0" applyFill="0" applyBorder="0" applyAlignment="0"/>
    <xf numFmtId="0" fontId="136" fillId="0" borderId="0"/>
    <xf numFmtId="0" fontId="92" fillId="0" borderId="0" applyNumberFormat="0" applyFont="0" applyFill="0" applyBorder="0" applyAlignment="0" applyProtection="0">
      <alignment horizontal="left"/>
    </xf>
    <xf numFmtId="0" fontId="137" fillId="0" borderId="17">
      <alignment horizontal="center"/>
    </xf>
    <xf numFmtId="0" fontId="138" fillId="30" borderId="0" applyNumberFormat="0" applyFont="0" applyBorder="0" applyAlignment="0">
      <alignment horizontal="center"/>
    </xf>
    <xf numFmtId="14" fontId="139" fillId="0" borderId="0" applyNumberFormat="0" applyFill="0" applyBorder="0" applyAlignment="0" applyProtection="0">
      <alignment horizontal="left"/>
    </xf>
    <xf numFmtId="41" fontId="48" fillId="0" borderId="0" applyFont="0" applyFill="0" applyBorder="0" applyAlignment="0" applyProtection="0"/>
    <xf numFmtId="19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93" fontId="48" fillId="0" borderId="0" applyFont="0" applyFill="0" applyBorder="0" applyAlignment="0" applyProtection="0"/>
    <xf numFmtId="4" fontId="140" fillId="31" borderId="25" applyNumberFormat="0" applyProtection="0">
      <alignment vertical="center"/>
    </xf>
    <xf numFmtId="4" fontId="141" fillId="31" borderId="25" applyNumberFormat="0" applyProtection="0">
      <alignment vertical="center"/>
    </xf>
    <xf numFmtId="4" fontId="142" fillId="31" borderId="25" applyNumberFormat="0" applyProtection="0">
      <alignment horizontal="left" vertical="center" indent="1"/>
    </xf>
    <xf numFmtId="4" fontId="142" fillId="32" borderId="0" applyNumberFormat="0" applyProtection="0">
      <alignment horizontal="left" vertical="center" indent="1"/>
    </xf>
    <xf numFmtId="4" fontId="142" fillId="33" borderId="25" applyNumberFormat="0" applyProtection="0">
      <alignment horizontal="right" vertical="center"/>
    </xf>
    <xf numFmtId="4" fontId="142" fillId="34" borderId="25" applyNumberFormat="0" applyProtection="0">
      <alignment horizontal="right" vertical="center"/>
    </xf>
    <xf numFmtId="4" fontId="142" fillId="35" borderId="25" applyNumberFormat="0" applyProtection="0">
      <alignment horizontal="right" vertical="center"/>
    </xf>
    <xf numFmtId="4" fontId="142" fillId="36" borderId="25" applyNumberFormat="0" applyProtection="0">
      <alignment horizontal="right" vertical="center"/>
    </xf>
    <xf numFmtId="4" fontId="142" fillId="37" borderId="25" applyNumberFormat="0" applyProtection="0">
      <alignment horizontal="right" vertical="center"/>
    </xf>
    <xf numFmtId="4" fontId="142" fillId="38" borderId="25" applyNumberFormat="0" applyProtection="0">
      <alignment horizontal="right" vertical="center"/>
    </xf>
    <xf numFmtId="4" fontId="142" fillId="39" borderId="25" applyNumberFormat="0" applyProtection="0">
      <alignment horizontal="right" vertical="center"/>
    </xf>
    <xf numFmtId="4" fontId="142" fillId="40" borderId="25" applyNumberFormat="0" applyProtection="0">
      <alignment horizontal="right" vertical="center"/>
    </xf>
    <xf numFmtId="4" fontId="142" fillId="41" borderId="25" applyNumberFormat="0" applyProtection="0">
      <alignment horizontal="right" vertical="center"/>
    </xf>
    <xf numFmtId="4" fontId="140" fillId="42" borderId="26" applyNumberFormat="0" applyProtection="0">
      <alignment horizontal="left" vertical="center" indent="1"/>
    </xf>
    <xf numFmtId="4" fontId="140" fillId="43" borderId="0" applyNumberFormat="0" applyProtection="0">
      <alignment horizontal="left" vertical="center" indent="1"/>
    </xf>
    <xf numFmtId="4" fontId="140" fillId="32" borderId="0" applyNumberFormat="0" applyProtection="0">
      <alignment horizontal="left" vertical="center" indent="1"/>
    </xf>
    <xf numFmtId="4" fontId="142" fillId="43" borderId="25" applyNumberFormat="0" applyProtection="0">
      <alignment horizontal="right" vertical="center"/>
    </xf>
    <xf numFmtId="4" fontId="86" fillId="43" borderId="0" applyNumberFormat="0" applyProtection="0">
      <alignment horizontal="left" vertical="center" indent="1"/>
    </xf>
    <xf numFmtId="4" fontId="86" fillId="32" borderId="0" applyNumberFormat="0" applyProtection="0">
      <alignment horizontal="left" vertical="center" indent="1"/>
    </xf>
    <xf numFmtId="4" fontId="142" fillId="44" borderId="25" applyNumberFormat="0" applyProtection="0">
      <alignment vertical="center"/>
    </xf>
    <xf numFmtId="4" fontId="143" fillId="44" borderId="25" applyNumberFormat="0" applyProtection="0">
      <alignment vertical="center"/>
    </xf>
    <xf numFmtId="4" fontId="140" fillId="43" borderId="27" applyNumberFormat="0" applyProtection="0">
      <alignment horizontal="left" vertical="center" indent="1"/>
    </xf>
    <xf numFmtId="4" fontId="142" fillId="44" borderId="25" applyNumberFormat="0" applyProtection="0">
      <alignment horizontal="right" vertical="center"/>
    </xf>
    <xf numFmtId="4" fontId="143" fillId="44" borderId="25" applyNumberFormat="0" applyProtection="0">
      <alignment horizontal="right" vertical="center"/>
    </xf>
    <xf numFmtId="4" fontId="140" fillId="43" borderId="25" applyNumberFormat="0" applyProtection="0">
      <alignment horizontal="left" vertical="center" indent="1"/>
    </xf>
    <xf numFmtId="4" fontId="144" fillId="27" borderId="27" applyNumberFormat="0" applyProtection="0">
      <alignment horizontal="left" vertical="center" indent="1"/>
    </xf>
    <xf numFmtId="4" fontId="145" fillId="44" borderId="25" applyNumberFormat="0" applyProtection="0">
      <alignment horizontal="right" vertical="center"/>
    </xf>
    <xf numFmtId="0" fontId="138" fillId="1" borderId="16" applyNumberFormat="0" applyFont="0" applyAlignment="0">
      <alignment horizontal="center"/>
    </xf>
    <xf numFmtId="4" fontId="41" fillId="0" borderId="22" applyBorder="0"/>
    <xf numFmtId="2" fontId="41" fillId="0" borderId="22"/>
    <xf numFmtId="3" fontId="39" fillId="0" borderId="0"/>
    <xf numFmtId="0" fontId="146" fillId="0" borderId="0" applyNumberFormat="0" applyFill="0" applyBorder="0" applyAlignment="0">
      <alignment horizontal="center"/>
    </xf>
    <xf numFmtId="0" fontId="147" fillId="0" borderId="28" applyNumberFormat="0" applyFill="0" applyBorder="0" applyAlignment="0" applyProtection="0"/>
    <xf numFmtId="1" fontId="41" fillId="0" borderId="0"/>
    <xf numFmtId="177" fontId="148" fillId="0" borderId="0" applyNumberFormat="0" applyBorder="0" applyAlignment="0">
      <alignment horizontal="centerContinuous"/>
    </xf>
    <xf numFmtId="0" fontId="47" fillId="0" borderId="0" applyNumberFormat="0" applyFill="0" applyBorder="0" applyAlignment="0" applyProtection="0"/>
    <xf numFmtId="172" fontId="48"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66" fontId="48" fillId="0" borderId="0" applyFont="0" applyFill="0" applyBorder="0" applyAlignment="0" applyProtection="0"/>
    <xf numFmtId="196" fontId="48" fillId="0" borderId="0" applyFont="0" applyFill="0" applyBorder="0" applyAlignment="0" applyProtection="0"/>
    <xf numFmtId="166" fontId="48" fillId="0" borderId="0" applyFont="0" applyFill="0" applyBorder="0" applyAlignment="0" applyProtection="0"/>
    <xf numFmtId="196" fontId="48" fillId="0" borderId="0" applyFont="0" applyFill="0" applyBorder="0" applyAlignment="0" applyProtection="0"/>
    <xf numFmtId="166" fontId="48" fillId="0" borderId="0" applyFont="0" applyFill="0" applyBorder="0" applyAlignment="0" applyProtection="0"/>
    <xf numFmtId="196" fontId="48" fillId="0" borderId="0" applyFont="0" applyFill="0" applyBorder="0" applyAlignment="0" applyProtection="0"/>
    <xf numFmtId="166" fontId="48" fillId="0" borderId="0" applyFont="0" applyFill="0" applyBorder="0" applyAlignment="0" applyProtection="0"/>
    <xf numFmtId="196" fontId="48" fillId="0" borderId="0" applyFont="0" applyFill="0" applyBorder="0" applyAlignment="0" applyProtection="0"/>
    <xf numFmtId="177" fontId="65" fillId="0" borderId="0" applyFont="0" applyFill="0" applyBorder="0" applyAlignment="0" applyProtection="0"/>
    <xf numFmtId="193" fontId="48" fillId="0" borderId="0" applyFont="0" applyFill="0" applyBorder="0" applyAlignment="0" applyProtection="0"/>
    <xf numFmtId="177" fontId="65" fillId="0" borderId="0" applyFont="0" applyFill="0" applyBorder="0" applyAlignment="0" applyProtection="0"/>
    <xf numFmtId="177" fontId="65" fillId="0" borderId="0" applyFont="0" applyFill="0" applyBorder="0" applyAlignment="0" applyProtection="0"/>
    <xf numFmtId="177" fontId="65" fillId="0" borderId="0" applyFont="0" applyFill="0" applyBorder="0" applyAlignment="0" applyProtection="0"/>
    <xf numFmtId="177" fontId="65"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67" fontId="48" fillId="0" borderId="0" applyFont="0" applyFill="0" applyBorder="0" applyAlignment="0" applyProtection="0"/>
    <xf numFmtId="193"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3" fontId="48" fillId="0" borderId="0" applyFont="0" applyFill="0" applyBorder="0" applyAlignment="0" applyProtection="0"/>
    <xf numFmtId="197" fontId="48" fillId="0" borderId="0" applyFont="0" applyFill="0" applyBorder="0" applyAlignment="0" applyProtection="0"/>
    <xf numFmtId="172" fontId="48" fillId="0" borderId="0" applyFont="0" applyFill="0" applyBorder="0" applyAlignment="0" applyProtection="0"/>
    <xf numFmtId="197" fontId="48" fillId="0" borderId="0" applyFont="0" applyFill="0" applyBorder="0" applyAlignment="0" applyProtection="0"/>
    <xf numFmtId="197" fontId="48" fillId="0" borderId="0" applyFont="0" applyFill="0" applyBorder="0" applyAlignment="0" applyProtection="0"/>
    <xf numFmtId="197" fontId="48" fillId="0" borderId="0" applyFont="0" applyFill="0" applyBorder="0" applyAlignment="0" applyProtection="0"/>
    <xf numFmtId="197"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172"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7" fontId="48" fillId="0" borderId="0" applyFont="0" applyFill="0" applyBorder="0" applyAlignment="0" applyProtection="0"/>
    <xf numFmtId="197" fontId="48" fillId="0" borderId="0" applyFont="0" applyFill="0" applyBorder="0" applyAlignment="0" applyProtection="0"/>
    <xf numFmtId="41" fontId="48" fillId="0" borderId="0" applyFont="0" applyFill="0" applyBorder="0" applyAlignment="0" applyProtection="0"/>
    <xf numFmtId="0" fontId="149" fillId="0" borderId="0"/>
    <xf numFmtId="0" fontId="126" fillId="0" borderId="0"/>
    <xf numFmtId="40" fontId="150" fillId="0" borderId="0" applyBorder="0">
      <alignment horizontal="right"/>
    </xf>
    <xf numFmtId="0" fontId="151" fillId="0" borderId="0"/>
    <xf numFmtId="242" fontId="4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3" fontId="110"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3" fontId="110"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6" fontId="11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7" fontId="40" fillId="0" borderId="18">
      <alignment horizontal="right" vertical="center"/>
    </xf>
    <xf numFmtId="247" fontId="40" fillId="0" borderId="18">
      <alignment horizontal="right" vertical="center"/>
    </xf>
    <xf numFmtId="247" fontId="40" fillId="0" borderId="18">
      <alignment horizontal="right" vertical="center"/>
    </xf>
    <xf numFmtId="247" fontId="40" fillId="0" borderId="18">
      <alignment horizontal="right" vertical="center"/>
    </xf>
    <xf numFmtId="247" fontId="40" fillId="0" borderId="18">
      <alignment horizontal="right" vertical="center"/>
    </xf>
    <xf numFmtId="247"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5" fontId="40" fillId="0" borderId="18">
      <alignment horizontal="right" vertical="center"/>
    </xf>
    <xf numFmtId="248" fontId="152" fillId="2" borderId="29" applyFont="0" applyFill="0" applyBorder="0"/>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9" fontId="153" fillId="0" borderId="18">
      <alignment horizontal="right" vertical="center"/>
    </xf>
    <xf numFmtId="249" fontId="153" fillId="0" borderId="18">
      <alignment horizontal="right" vertical="center"/>
    </xf>
    <xf numFmtId="249" fontId="153" fillId="0" borderId="18">
      <alignment horizontal="right" vertical="center"/>
    </xf>
    <xf numFmtId="249" fontId="153" fillId="0" borderId="18">
      <alignment horizontal="right" vertical="center"/>
    </xf>
    <xf numFmtId="249" fontId="153" fillId="0" borderId="18">
      <alignment horizontal="right" vertical="center"/>
    </xf>
    <xf numFmtId="249" fontId="153"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8" fontId="152" fillId="2" borderId="29" applyFont="0" applyFill="0" applyBorder="0"/>
    <xf numFmtId="248" fontId="152" fillId="2" borderId="29" applyFont="0" applyFill="0" applyBorder="0"/>
    <xf numFmtId="250" fontId="11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4" fontId="47"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3" fontId="11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42" fontId="4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250" fontId="110" fillId="0" borderId="18">
      <alignment horizontal="right" vertical="center"/>
    </xf>
    <xf numFmtId="49" fontId="86" fillId="0" borderId="0" applyFill="0" applyBorder="0" applyAlignment="0"/>
    <xf numFmtId="251" fontId="41" fillId="0" borderId="0" applyFill="0" applyBorder="0" applyAlignment="0"/>
    <xf numFmtId="252" fontId="41" fillId="0" borderId="0" applyFill="0" applyBorder="0" applyAlignment="0"/>
    <xf numFmtId="193" fontId="40" fillId="0" borderId="18">
      <alignment horizontal="center"/>
    </xf>
    <xf numFmtId="0" fontId="40" fillId="0" borderId="30"/>
    <xf numFmtId="0" fontId="110" fillId="0" borderId="0" applyNumberFormat="0" applyFill="0" applyBorder="0" applyAlignment="0" applyProtection="0"/>
    <xf numFmtId="0" fontId="41" fillId="0" borderId="0" applyNumberFormat="0" applyFill="0" applyBorder="0" applyAlignment="0" applyProtection="0"/>
    <xf numFmtId="0" fontId="135" fillId="0" borderId="0" applyNumberFormat="0" applyFill="0" applyBorder="0" applyAlignment="0" applyProtection="0"/>
    <xf numFmtId="0" fontId="65" fillId="0" borderId="2" applyNumberFormat="0" applyBorder="0" applyAlignment="0"/>
    <xf numFmtId="0" fontId="154" fillId="0" borderId="23" applyNumberFormat="0" applyBorder="0" applyAlignment="0">
      <alignment horizontal="center"/>
    </xf>
    <xf numFmtId="3" fontId="155" fillId="0" borderId="14" applyNumberFormat="0" applyBorder="0" applyAlignment="0"/>
    <xf numFmtId="0" fontId="156" fillId="0" borderId="0" applyNumberFormat="0" applyFill="0" applyBorder="0" applyAlignment="0" applyProtection="0"/>
    <xf numFmtId="0" fontId="73" fillId="21" borderId="4" applyNumberFormat="0" applyAlignment="0" applyProtection="0"/>
    <xf numFmtId="3" fontId="157" fillId="0" borderId="0" applyNumberFormat="0" applyFill="0" applyBorder="0" applyAlignment="0" applyProtection="0">
      <alignment horizontal="center" wrapText="1"/>
    </xf>
    <xf numFmtId="0" fontId="158" fillId="0" borderId="19" applyBorder="0" applyAlignment="0">
      <alignment horizontal="center" vertical="center"/>
    </xf>
    <xf numFmtId="0" fontId="159" fillId="0" borderId="0" applyNumberFormat="0" applyFill="0" applyBorder="0" applyAlignment="0" applyProtection="0">
      <alignment horizontal="centerContinuous"/>
    </xf>
    <xf numFmtId="0" fontId="108" fillId="0" borderId="31" applyNumberFormat="0" applyFill="0" applyBorder="0" applyAlignment="0" applyProtection="0">
      <alignment horizontal="center" vertical="center" wrapText="1"/>
    </xf>
    <xf numFmtId="0" fontId="156" fillId="0" borderId="0" applyNumberFormat="0" applyFill="0" applyBorder="0" applyAlignment="0" applyProtection="0"/>
    <xf numFmtId="0" fontId="156" fillId="0" borderId="0" applyNumberFormat="0" applyFill="0" applyBorder="0" applyAlignment="0" applyProtection="0"/>
    <xf numFmtId="0" fontId="160" fillId="0" borderId="32" applyNumberFormat="0" applyFill="0" applyAlignment="0" applyProtection="0"/>
    <xf numFmtId="3" fontId="56" fillId="0" borderId="22" applyNumberFormat="0" applyAlignment="0">
      <alignment horizontal="center" vertical="center"/>
    </xf>
    <xf numFmtId="3" fontId="161" fillId="0" borderId="2" applyNumberFormat="0" applyAlignment="0">
      <alignment horizontal="left" wrapText="1"/>
    </xf>
    <xf numFmtId="0" fontId="160" fillId="0" borderId="32" applyNumberFormat="0" applyFill="0" applyAlignment="0" applyProtection="0"/>
    <xf numFmtId="0" fontId="162" fillId="0" borderId="33" applyNumberFormat="0" applyBorder="0" applyAlignment="0">
      <alignment vertical="center"/>
    </xf>
    <xf numFmtId="0" fontId="106" fillId="5" borderId="0" applyNumberFormat="0" applyBorder="0" applyAlignment="0" applyProtection="0"/>
    <xf numFmtId="0" fontId="160" fillId="0" borderId="32" applyNumberFormat="0" applyFill="0" applyAlignment="0" applyProtection="0"/>
    <xf numFmtId="0" fontId="41" fillId="0" borderId="34" applyNumberFormat="0" applyFont="0" applyFill="0" applyAlignment="0" applyProtection="0"/>
    <xf numFmtId="0" fontId="127" fillId="0" borderId="35" applyNumberFormat="0" applyAlignment="0">
      <alignment horizontal="center"/>
    </xf>
    <xf numFmtId="0" fontId="129" fillId="29" borderId="0" applyNumberFormat="0" applyBorder="0" applyAlignment="0" applyProtection="0"/>
    <xf numFmtId="177" fontId="163" fillId="0" borderId="36" applyNumberFormat="0" applyFont="0" applyAlignment="0">
      <alignment horizontal="centerContinuous"/>
    </xf>
    <xf numFmtId="253" fontId="40" fillId="0" borderId="0" applyFont="0" applyFill="0" applyBorder="0" applyAlignment="0" applyProtection="0"/>
    <xf numFmtId="254" fontId="40" fillId="0" borderId="0" applyFont="0" applyFill="0" applyBorder="0" applyAlignment="0" applyProtection="0"/>
    <xf numFmtId="0" fontId="164" fillId="0" borderId="0" applyNumberFormat="0" applyFill="0" applyBorder="0" applyAlignment="0" applyProtection="0"/>
    <xf numFmtId="0" fontId="97" fillId="0" borderId="0" applyNumberFormat="0" applyFill="0" applyBorder="0" applyAlignment="0" applyProtection="0"/>
    <xf numFmtId="0" fontId="113" fillId="0" borderId="37">
      <alignment horizontal="center"/>
    </xf>
    <xf numFmtId="255" fontId="40" fillId="0" borderId="0"/>
    <xf numFmtId="256" fontId="40" fillId="0" borderId="1"/>
    <xf numFmtId="0" fontId="165" fillId="0" borderId="0"/>
    <xf numFmtId="3" fontId="110" fillId="0" borderId="0" applyNumberFormat="0" applyBorder="0" applyAlignment="0" applyProtection="0">
      <alignment horizontal="centerContinuous"/>
      <protection locked="0"/>
    </xf>
    <xf numFmtId="3" fontId="166" fillId="0" borderId="0">
      <protection locked="0"/>
    </xf>
    <xf numFmtId="0" fontId="167" fillId="0" borderId="38" applyFill="0" applyBorder="0" applyAlignment="0">
      <alignment horizontal="center"/>
    </xf>
    <xf numFmtId="164" fontId="168" fillId="45" borderId="19">
      <alignment vertical="top"/>
    </xf>
    <xf numFmtId="0" fontId="169" fillId="46" borderId="1">
      <alignment horizontal="left" vertical="center"/>
    </xf>
    <xf numFmtId="165" fontId="170" fillId="47" borderId="19"/>
    <xf numFmtId="164" fontId="116" fillId="0" borderId="19">
      <alignment horizontal="left" vertical="top"/>
    </xf>
    <xf numFmtId="0" fontId="171" fillId="48" borderId="0">
      <alignment horizontal="left" vertical="center"/>
    </xf>
    <xf numFmtId="164" fontId="47" fillId="0" borderId="22">
      <alignment horizontal="left" vertical="top"/>
    </xf>
    <xf numFmtId="0" fontId="172" fillId="0" borderId="22">
      <alignment horizontal="left" vertical="center"/>
    </xf>
    <xf numFmtId="0" fontId="41" fillId="0" borderId="0"/>
    <xf numFmtId="257" fontId="41" fillId="0" borderId="0" applyFont="0" applyFill="0" applyBorder="0" applyAlignment="0" applyProtection="0"/>
    <xf numFmtId="244" fontId="41" fillId="0" borderId="0" applyFont="0" applyFill="0" applyBorder="0" applyAlignment="0" applyProtection="0"/>
    <xf numFmtId="166" fontId="94" fillId="0" borderId="0" applyFont="0" applyFill="0" applyBorder="0" applyAlignment="0" applyProtection="0"/>
    <xf numFmtId="168" fontId="94" fillId="0" borderId="0" applyFon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68" fillId="4" borderId="0" applyNumberFormat="0" applyBorder="0" applyAlignment="0" applyProtection="0"/>
    <xf numFmtId="0" fontId="173" fillId="0" borderId="0" applyNumberFormat="0" applyFill="0" applyBorder="0" applyAlignment="0" applyProtection="0"/>
    <xf numFmtId="40" fontId="174" fillId="0" borderId="0" applyFont="0" applyFill="0" applyBorder="0" applyAlignment="0" applyProtection="0"/>
    <xf numFmtId="38" fontId="17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75" fillId="0" borderId="0" applyFont="0" applyFill="0" applyBorder="0" applyAlignment="0" applyProtection="0"/>
    <xf numFmtId="0" fontId="176" fillId="0" borderId="0"/>
    <xf numFmtId="0" fontId="128" fillId="0" borderId="0"/>
    <xf numFmtId="41" fontId="177" fillId="0" borderId="0" applyFont="0" applyFill="0" applyBorder="0" applyAlignment="0" applyProtection="0"/>
    <xf numFmtId="43" fontId="177"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32" fillId="0" borderId="0" applyFont="0" applyFill="0" applyBorder="0" applyAlignment="0" applyProtection="0"/>
    <xf numFmtId="0" fontId="132" fillId="0" borderId="0" applyFont="0" applyFill="0" applyBorder="0" applyAlignment="0" applyProtection="0"/>
    <xf numFmtId="216" fontId="178" fillId="0" borderId="0" applyFont="0" applyFill="0" applyBorder="0" applyAlignment="0" applyProtection="0"/>
    <xf numFmtId="218" fontId="178" fillId="0" borderId="0" applyFont="0" applyFill="0" applyBorder="0" applyAlignment="0" applyProtection="0"/>
    <xf numFmtId="0" fontId="179" fillId="0" borderId="0"/>
    <xf numFmtId="258" fontId="41" fillId="0" borderId="0" applyFont="0" applyFill="0" applyBorder="0" applyAlignment="0" applyProtection="0"/>
    <xf numFmtId="0" fontId="8" fillId="0" borderId="0"/>
    <xf numFmtId="42" fontId="177" fillId="0" borderId="0" applyFont="0" applyFill="0" applyBorder="0" applyAlignment="0" applyProtection="0"/>
    <xf numFmtId="165" fontId="45" fillId="0" borderId="0" applyFont="0" applyFill="0" applyBorder="0" applyAlignment="0" applyProtection="0"/>
    <xf numFmtId="44" fontId="177" fillId="0" borderId="0" applyFont="0" applyFill="0" applyBorder="0" applyAlignment="0" applyProtection="0"/>
    <xf numFmtId="0" fontId="180" fillId="0" borderId="0" applyFont="0" applyFill="0" applyBorder="0" applyAlignment="0" applyProtection="0"/>
    <xf numFmtId="0" fontId="180" fillId="0" borderId="0" applyFont="0" applyFill="0" applyBorder="0" applyAlignment="0" applyProtection="0"/>
    <xf numFmtId="0" fontId="2" fillId="0" borderId="0">
      <alignment vertical="center"/>
    </xf>
    <xf numFmtId="0" fontId="186" fillId="0" borderId="0"/>
    <xf numFmtId="0" fontId="27" fillId="24" borderId="13" applyNumberFormat="0" applyFont="0" applyAlignment="0" applyProtection="0"/>
  </cellStyleXfs>
  <cellXfs count="1003">
    <xf numFmtId="0" fontId="0" fillId="0" borderId="0" xfId="0"/>
    <xf numFmtId="0" fontId="2" fillId="0" borderId="0" xfId="0" applyFont="1"/>
    <xf numFmtId="0" fontId="2" fillId="0" borderId="2" xfId="0" applyFont="1" applyBorder="1"/>
    <xf numFmtId="0" fontId="2" fillId="0" borderId="0" xfId="0" applyFont="1" applyAlignment="1">
      <alignment horizont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3" fontId="8" fillId="0" borderId="1" xfId="0" applyNumberFormat="1" applyFont="1" applyFill="1" applyBorder="1" applyAlignment="1">
      <alignment horizontal="center" vertical="center" wrapText="1"/>
    </xf>
    <xf numFmtId="0" fontId="8" fillId="0" borderId="0" xfId="0" applyFont="1" applyFill="1" applyBorder="1" applyAlignment="1">
      <alignment horizontal="right"/>
    </xf>
    <xf numFmtId="0" fontId="3" fillId="0" borderId="0" xfId="0" applyFont="1"/>
    <xf numFmtId="0" fontId="5" fillId="0" borderId="0" xfId="0" applyFont="1" applyFill="1"/>
    <xf numFmtId="0" fontId="8" fillId="0" borderId="0" xfId="0" applyFont="1" applyFill="1" applyAlignment="1">
      <alignment vertical="center"/>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19" xfId="0" applyFont="1" applyFill="1" applyBorder="1" applyAlignment="1">
      <alignment horizontal="center" vertical="center"/>
    </xf>
    <xf numFmtId="0" fontId="11" fillId="0" borderId="19" xfId="0" applyFont="1" applyFill="1" applyBorder="1" applyAlignment="1">
      <alignment horizontal="center" vertical="center"/>
    </xf>
    <xf numFmtId="0" fontId="9" fillId="0" borderId="0" xfId="0" applyFont="1" applyFill="1" applyAlignment="1">
      <alignment horizontal="center" vertical="center"/>
    </xf>
    <xf numFmtId="0" fontId="2" fillId="0" borderId="0" xfId="0" applyFont="1" applyFill="1" applyAlignment="1">
      <alignment vertical="center"/>
    </xf>
    <xf numFmtId="3" fontId="7" fillId="0" borderId="0" xfId="0" applyNumberFormat="1" applyFont="1" applyFill="1" applyAlignment="1">
      <alignment vertical="center"/>
    </xf>
    <xf numFmtId="3" fontId="7" fillId="0" borderId="0" xfId="0" applyNumberFormat="1" applyFont="1" applyFill="1" applyBorder="1" applyAlignment="1">
      <alignment horizontal="center" vertical="center"/>
    </xf>
    <xf numFmtId="3" fontId="8" fillId="0" borderId="0" xfId="0" applyNumberFormat="1"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8" fillId="0" borderId="39" xfId="0" applyFont="1" applyFill="1" applyBorder="1" applyAlignment="1">
      <alignment vertical="center"/>
    </xf>
    <xf numFmtId="0" fontId="9" fillId="0" borderId="39" xfId="0" applyFont="1" applyFill="1" applyBorder="1" applyAlignment="1">
      <alignment horizontal="center" vertical="center"/>
    </xf>
    <xf numFmtId="0" fontId="8" fillId="0" borderId="39" xfId="0" applyFont="1" applyFill="1" applyBorder="1" applyAlignment="1">
      <alignment horizontal="right" vertical="center"/>
    </xf>
    <xf numFmtId="0" fontId="8" fillId="0" borderId="0" xfId="0" applyFont="1" applyFill="1" applyAlignment="1">
      <alignment horizontal="right" vertical="center"/>
    </xf>
    <xf numFmtId="3" fontId="8" fillId="0" borderId="2" xfId="0" applyNumberFormat="1" applyFont="1" applyFill="1" applyBorder="1" applyAlignment="1">
      <alignment horizontal="right"/>
    </xf>
    <xf numFmtId="0" fontId="8" fillId="0" borderId="39" xfId="0" applyFont="1" applyFill="1" applyBorder="1" applyAlignment="1">
      <alignment horizontal="right"/>
    </xf>
    <xf numFmtId="0" fontId="8" fillId="0" borderId="0" xfId="0" applyFont="1" applyFill="1" applyAlignment="1">
      <alignment horizontal="right"/>
    </xf>
    <xf numFmtId="3" fontId="10" fillId="0" borderId="1" xfId="0" applyNumberFormat="1" applyFont="1" applyFill="1" applyBorder="1" applyAlignment="1">
      <alignment horizontal="right"/>
    </xf>
    <xf numFmtId="171" fontId="7" fillId="0" borderId="1" xfId="0" applyNumberFormat="1" applyFont="1" applyFill="1" applyBorder="1" applyAlignment="1">
      <alignment horizontal="right"/>
    </xf>
    <xf numFmtId="179" fontId="7" fillId="0" borderId="1" xfId="0" applyNumberFormat="1" applyFont="1" applyFill="1" applyBorder="1" applyAlignment="1">
      <alignment horizontal="right"/>
    </xf>
    <xf numFmtId="0" fontId="10" fillId="0" borderId="39" xfId="0" applyFont="1" applyFill="1" applyBorder="1" applyAlignment="1">
      <alignment horizontal="right"/>
    </xf>
    <xf numFmtId="0" fontId="10" fillId="0" borderId="0" xfId="0" applyFont="1" applyFill="1" applyBorder="1" applyAlignment="1">
      <alignment horizontal="right"/>
    </xf>
    <xf numFmtId="0" fontId="10" fillId="0" borderId="16" xfId="0" applyFont="1" applyFill="1" applyBorder="1" applyAlignment="1">
      <alignment horizontal="right"/>
    </xf>
    <xf numFmtId="0" fontId="8" fillId="0" borderId="0" xfId="0" applyFont="1" applyFill="1"/>
    <xf numFmtId="3" fontId="8" fillId="0" borderId="0" xfId="0" applyNumberFormat="1" applyFont="1" applyFill="1"/>
    <xf numFmtId="3" fontId="5" fillId="0" borderId="0" xfId="0" applyNumberFormat="1" applyFont="1" applyFill="1"/>
    <xf numFmtId="0" fontId="2" fillId="0" borderId="2" xfId="0" applyFont="1" applyBorder="1" applyAlignment="1">
      <alignment horizontal="center"/>
    </xf>
    <xf numFmtId="178" fontId="2" fillId="0" borderId="2" xfId="616" applyNumberFormat="1" applyFont="1" applyBorder="1"/>
    <xf numFmtId="0" fontId="14" fillId="0" borderId="14" xfId="0" applyFont="1" applyBorder="1"/>
    <xf numFmtId="0" fontId="14" fillId="0" borderId="2" xfId="0" applyFont="1" applyBorder="1"/>
    <xf numFmtId="0" fontId="16" fillId="0" borderId="0" xfId="0" applyFont="1"/>
    <xf numFmtId="0" fontId="16" fillId="0" borderId="0" xfId="0" applyFont="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2" fillId="0" borderId="0" xfId="0" applyFont="1" applyFill="1"/>
    <xf numFmtId="0" fontId="2" fillId="0" borderId="3" xfId="0" applyFont="1" applyFill="1" applyBorder="1" applyAlignment="1">
      <alignment horizontal="center"/>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2" fillId="0" borderId="14" xfId="0" applyFont="1" applyBorder="1"/>
    <xf numFmtId="0" fontId="18" fillId="0" borderId="0" xfId="0" applyFont="1" applyAlignment="1">
      <alignment vertical="center"/>
    </xf>
    <xf numFmtId="0" fontId="19" fillId="0" borderId="0" xfId="0" applyFont="1" applyAlignment="1">
      <alignment vertical="center"/>
    </xf>
    <xf numFmtId="3" fontId="18" fillId="0" borderId="0" xfId="0" applyNumberFormat="1" applyFont="1" applyAlignment="1">
      <alignment vertical="center"/>
    </xf>
    <xf numFmtId="0" fontId="19" fillId="0" borderId="0" xfId="0" applyFont="1" applyAlignment="1">
      <alignment horizontal="center" vertical="center"/>
    </xf>
    <xf numFmtId="178" fontId="19" fillId="0" borderId="0" xfId="616" applyNumberFormat="1" applyFont="1" applyAlignment="1">
      <alignment horizontal="center" vertical="center"/>
    </xf>
    <xf numFmtId="178" fontId="19" fillId="0" borderId="0" xfId="616" applyNumberFormat="1"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3"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3" fontId="19" fillId="0" borderId="18" xfId="0" applyNumberFormat="1" applyFont="1" applyFill="1" applyBorder="1" applyAlignment="1">
      <alignment horizontal="center" vertical="center" wrapText="1"/>
    </xf>
    <xf numFmtId="0" fontId="18" fillId="0" borderId="19" xfId="0" applyFont="1" applyFill="1" applyBorder="1" applyAlignment="1">
      <alignment horizontal="center" vertical="center"/>
    </xf>
    <xf numFmtId="178" fontId="18" fillId="0" borderId="39" xfId="616"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4" fontId="19" fillId="0" borderId="23" xfId="0" applyNumberFormat="1" applyFont="1" applyBorder="1" applyAlignment="1">
      <alignment horizontal="right"/>
    </xf>
    <xf numFmtId="178" fontId="19" fillId="0" borderId="23" xfId="616" applyNumberFormat="1" applyFont="1" applyBorder="1" applyAlignment="1">
      <alignment horizontal="right"/>
    </xf>
    <xf numFmtId="0" fontId="19" fillId="0" borderId="0" xfId="0" applyFont="1" applyBorder="1" applyAlignment="1">
      <alignment horizontal="right" vertical="center"/>
    </xf>
    <xf numFmtId="0" fontId="19" fillId="0" borderId="0" xfId="0" applyFont="1" applyAlignment="1">
      <alignment horizontal="right" vertical="center"/>
    </xf>
    <xf numFmtId="0" fontId="19" fillId="0" borderId="2" xfId="0" applyFont="1" applyBorder="1" applyAlignment="1">
      <alignment horizontal="center"/>
    </xf>
    <xf numFmtId="0" fontId="19" fillId="0" borderId="2" xfId="0" applyFont="1" applyBorder="1"/>
    <xf numFmtId="171" fontId="19" fillId="0" borderId="2" xfId="0" applyNumberFormat="1" applyFont="1" applyBorder="1" applyAlignment="1">
      <alignment horizontal="right"/>
    </xf>
    <xf numFmtId="3" fontId="19" fillId="0" borderId="2" xfId="0" applyNumberFormat="1" applyFont="1" applyBorder="1" applyAlignment="1">
      <alignment horizontal="right"/>
    </xf>
    <xf numFmtId="0" fontId="19" fillId="0" borderId="2" xfId="0" applyFont="1" applyBorder="1" applyAlignment="1">
      <alignment horizontal="right"/>
    </xf>
    <xf numFmtId="4" fontId="19" fillId="0" borderId="2" xfId="0" applyNumberFormat="1" applyFont="1" applyBorder="1" applyAlignment="1">
      <alignment horizontal="right"/>
    </xf>
    <xf numFmtId="3" fontId="19" fillId="0" borderId="2" xfId="0" applyNumberFormat="1" applyFont="1" applyBorder="1" applyAlignment="1">
      <alignment horizontal="right" vertical="center"/>
    </xf>
    <xf numFmtId="178" fontId="19" fillId="0" borderId="39" xfId="616" applyNumberFormat="1" applyFont="1" applyBorder="1" applyAlignment="1">
      <alignment horizontal="right"/>
    </xf>
    <xf numFmtId="0" fontId="19" fillId="0" borderId="0" xfId="0" applyFont="1" applyBorder="1" applyAlignment="1">
      <alignment horizontal="right"/>
    </xf>
    <xf numFmtId="0" fontId="19" fillId="0" borderId="0" xfId="0" applyFont="1" applyAlignment="1">
      <alignment horizontal="right"/>
    </xf>
    <xf numFmtId="178" fontId="19" fillId="0" borderId="0" xfId="616" applyNumberFormat="1" applyFont="1" applyBorder="1" applyAlignment="1">
      <alignment horizontal="right"/>
    </xf>
    <xf numFmtId="2" fontId="19" fillId="0" borderId="2" xfId="0" applyNumberFormat="1" applyFont="1" applyBorder="1" applyAlignment="1">
      <alignment horizontal="right"/>
    </xf>
    <xf numFmtId="171" fontId="18" fillId="0" borderId="1" xfId="0" applyNumberFormat="1" applyFont="1" applyBorder="1" applyAlignment="1">
      <alignment horizontal="right"/>
    </xf>
    <xf numFmtId="179" fontId="18" fillId="0" borderId="1" xfId="0" applyNumberFormat="1" applyFont="1" applyBorder="1" applyAlignment="1">
      <alignment horizontal="right"/>
    </xf>
    <xf numFmtId="0" fontId="19" fillId="0" borderId="0" xfId="0" applyFont="1"/>
    <xf numFmtId="3" fontId="19" fillId="0" borderId="0" xfId="0" applyNumberFormat="1" applyFont="1"/>
    <xf numFmtId="178" fontId="19" fillId="0" borderId="0" xfId="616" applyNumberFormat="1" applyFont="1"/>
    <xf numFmtId="3" fontId="18" fillId="0" borderId="0" xfId="0" applyNumberFormat="1" applyFont="1"/>
    <xf numFmtId="3" fontId="19" fillId="0" borderId="0" xfId="0" applyNumberFormat="1" applyFont="1" applyAlignment="1">
      <alignment horizontal="center"/>
    </xf>
    <xf numFmtId="171" fontId="8" fillId="0" borderId="23" xfId="0" applyNumberFormat="1" applyFont="1" applyFill="1" applyBorder="1" applyAlignment="1">
      <alignment horizontal="right"/>
    </xf>
    <xf numFmtId="3" fontId="8" fillId="0" borderId="23" xfId="0" applyNumberFormat="1" applyFont="1" applyFill="1" applyBorder="1" applyAlignment="1">
      <alignment horizontal="right"/>
    </xf>
    <xf numFmtId="0" fontId="8" fillId="0" borderId="23" xfId="0" applyFont="1" applyFill="1" applyBorder="1" applyAlignment="1">
      <alignment horizontal="right"/>
    </xf>
    <xf numFmtId="4" fontId="8" fillId="0" borderId="23" xfId="0" applyNumberFormat="1" applyFont="1" applyFill="1" applyBorder="1" applyAlignment="1">
      <alignment horizontal="right"/>
    </xf>
    <xf numFmtId="4" fontId="8" fillId="0" borderId="23" xfId="0" applyNumberFormat="1" applyFont="1" applyFill="1" applyBorder="1" applyAlignment="1">
      <alignment horizontal="right" vertical="center"/>
    </xf>
    <xf numFmtId="3" fontId="8" fillId="0" borderId="23" xfId="0" applyNumberFormat="1" applyFont="1" applyFill="1" applyBorder="1" applyAlignment="1">
      <alignment horizontal="right" vertical="center"/>
    </xf>
    <xf numFmtId="171" fontId="8" fillId="0" borderId="2" xfId="0" applyNumberFormat="1" applyFont="1" applyFill="1" applyBorder="1" applyAlignment="1">
      <alignment horizontal="right"/>
    </xf>
    <xf numFmtId="4" fontId="8" fillId="0" borderId="2" xfId="0" applyNumberFormat="1" applyFont="1" applyFill="1" applyBorder="1" applyAlignment="1">
      <alignment horizontal="right"/>
    </xf>
    <xf numFmtId="0" fontId="8" fillId="0" borderId="23" xfId="0" applyFont="1" applyBorder="1" applyAlignment="1">
      <alignment horizontal="center" vertical="center"/>
    </xf>
    <xf numFmtId="0" fontId="8" fillId="0" borderId="23" xfId="0" applyFont="1" applyBorder="1" applyAlignment="1">
      <alignment horizontal="left" vertical="center"/>
    </xf>
    <xf numFmtId="0" fontId="8" fillId="0" borderId="2" xfId="0" applyFont="1" applyBorder="1" applyAlignment="1">
      <alignment horizontal="center"/>
    </xf>
    <xf numFmtId="0" fontId="8" fillId="0" borderId="2" xfId="0" applyFont="1" applyBorder="1"/>
    <xf numFmtId="0" fontId="8" fillId="0" borderId="2" xfId="0" applyFont="1" applyBorder="1" applyAlignment="1">
      <alignment horizontal="right"/>
    </xf>
    <xf numFmtId="2" fontId="8" fillId="0" borderId="2" xfId="0" applyNumberFormat="1" applyFont="1" applyBorder="1" applyAlignment="1">
      <alignment horizontal="right"/>
    </xf>
    <xf numFmtId="0" fontId="20" fillId="0" borderId="2" xfId="0" applyFont="1" applyBorder="1"/>
    <xf numFmtId="0" fontId="3" fillId="0" borderId="0" xfId="0" applyFont="1" applyFill="1"/>
    <xf numFmtId="3" fontId="3" fillId="0" borderId="0" xfId="0" applyNumberFormat="1" applyFont="1" applyFill="1"/>
    <xf numFmtId="3" fontId="3" fillId="0" borderId="0" xfId="0" applyNumberFormat="1" applyFont="1" applyFill="1" applyAlignment="1"/>
    <xf numFmtId="0" fontId="2" fillId="0" borderId="40" xfId="0" applyFont="1" applyBorder="1" applyAlignment="1">
      <alignment horizontal="center"/>
    </xf>
    <xf numFmtId="0" fontId="2" fillId="0" borderId="40" xfId="0" applyFont="1" applyBorder="1"/>
    <xf numFmtId="0" fontId="6" fillId="0" borderId="0" xfId="0" applyFont="1" applyFill="1" applyAlignment="1">
      <alignment horizontal="center"/>
    </xf>
    <xf numFmtId="178" fontId="3" fillId="0" borderId="1" xfId="0" applyNumberFormat="1" applyFont="1" applyFill="1" applyBorder="1" applyAlignment="1">
      <alignment vertical="center" wrapText="1"/>
    </xf>
    <xf numFmtId="178" fontId="3" fillId="0" borderId="1" xfId="616" applyNumberFormat="1" applyFont="1" applyFill="1" applyBorder="1" applyAlignment="1">
      <alignment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vertical="center" wrapText="1"/>
    </xf>
    <xf numFmtId="178" fontId="3" fillId="0" borderId="23" xfId="0" applyNumberFormat="1"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178" fontId="2" fillId="0" borderId="2" xfId="616" applyNumberFormat="1" applyFont="1" applyFill="1" applyBorder="1" applyAlignment="1">
      <alignment vertical="center" wrapText="1"/>
    </xf>
    <xf numFmtId="178" fontId="2" fillId="0" borderId="2" xfId="616"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178" fontId="3" fillId="0" borderId="2" xfId="616" applyNumberFormat="1" applyFont="1" applyFill="1" applyBorder="1" applyAlignment="1">
      <alignment vertical="center" wrapText="1"/>
    </xf>
    <xf numFmtId="0" fontId="2" fillId="0" borderId="40" xfId="0" applyFont="1" applyFill="1" applyBorder="1" applyAlignment="1">
      <alignment horizontal="center" vertical="center" wrapText="1"/>
    </xf>
    <xf numFmtId="0" fontId="2" fillId="0" borderId="40" xfId="0" applyFont="1" applyFill="1" applyBorder="1" applyAlignment="1">
      <alignment vertical="center" wrapText="1"/>
    </xf>
    <xf numFmtId="178" fontId="2" fillId="0" borderId="40" xfId="616" applyNumberFormat="1" applyFont="1" applyFill="1" applyBorder="1" applyAlignment="1">
      <alignment vertical="center" wrapText="1"/>
    </xf>
    <xf numFmtId="0" fontId="2" fillId="0" borderId="41" xfId="0" applyFont="1" applyFill="1" applyBorder="1" applyAlignment="1">
      <alignment horizontal="center" vertical="center" wrapText="1"/>
    </xf>
    <xf numFmtId="0" fontId="2" fillId="0" borderId="41" xfId="0" applyFont="1" applyFill="1" applyBorder="1" applyAlignment="1">
      <alignment vertical="center" wrapText="1"/>
    </xf>
    <xf numFmtId="178" fontId="2" fillId="0" borderId="41" xfId="616" applyNumberFormat="1" applyFont="1" applyFill="1" applyBorder="1" applyAlignment="1">
      <alignment vertical="center" wrapText="1"/>
    </xf>
    <xf numFmtId="178" fontId="3" fillId="0" borderId="23" xfId="616" applyNumberFormat="1" applyFont="1" applyFill="1" applyBorder="1" applyAlignment="1">
      <alignment vertical="center" wrapText="1"/>
    </xf>
    <xf numFmtId="3" fontId="3" fillId="0" borderId="0" xfId="0" applyNumberFormat="1" applyFont="1" applyFill="1" applyAlignment="1">
      <alignment horizontal="center"/>
    </xf>
    <xf numFmtId="3" fontId="18" fillId="0" borderId="1" xfId="0" applyNumberFormat="1" applyFont="1" applyBorder="1" applyAlignment="1">
      <alignment horizontal="right"/>
    </xf>
    <xf numFmtId="0" fontId="18" fillId="0" borderId="18" xfId="0" applyFont="1" applyBorder="1" applyAlignment="1">
      <alignment horizontal="right"/>
    </xf>
    <xf numFmtId="0" fontId="18" fillId="0" borderId="1" xfId="0" applyFont="1" applyBorder="1" applyAlignment="1">
      <alignment horizontal="right"/>
    </xf>
    <xf numFmtId="178" fontId="18" fillId="0" borderId="0" xfId="616" applyNumberFormat="1" applyFont="1" applyBorder="1" applyAlignment="1">
      <alignment horizontal="right"/>
    </xf>
    <xf numFmtId="0" fontId="18" fillId="0" borderId="0" xfId="0" applyFont="1" applyBorder="1" applyAlignment="1">
      <alignment horizontal="right"/>
    </xf>
    <xf numFmtId="0" fontId="18" fillId="0" borderId="16" xfId="0" applyFont="1" applyBorder="1" applyAlignment="1">
      <alignment horizontal="right"/>
    </xf>
    <xf numFmtId="0" fontId="7" fillId="0" borderId="18" xfId="0" applyFont="1" applyFill="1" applyBorder="1" applyAlignment="1">
      <alignment horizontal="center"/>
    </xf>
    <xf numFmtId="0" fontId="3" fillId="0" borderId="0" xfId="0" applyFont="1" applyFill="1" applyBorder="1" applyAlignment="1">
      <alignment horizontal="center" vertical="center" wrapText="1"/>
    </xf>
    <xf numFmtId="0" fontId="22" fillId="0" borderId="0" xfId="0" applyFont="1"/>
    <xf numFmtId="0" fontId="2" fillId="0" borderId="0" xfId="0" applyFont="1" applyFill="1" applyBorder="1" applyAlignment="1">
      <alignment horizontal="center"/>
    </xf>
    <xf numFmtId="0" fontId="7" fillId="0" borderId="0" xfId="0" applyFont="1" applyFill="1" applyBorder="1" applyAlignment="1">
      <alignment horizontal="center"/>
    </xf>
    <xf numFmtId="0" fontId="4" fillId="0" borderId="0" xfId="0" applyFont="1" applyFill="1" applyAlignment="1">
      <alignment horizontal="center" vertical="center"/>
    </xf>
    <xf numFmtId="3" fontId="2" fillId="0" borderId="0" xfId="0" applyNumberFormat="1" applyFont="1" applyFill="1" applyAlignment="1">
      <alignment horizontal="center"/>
    </xf>
    <xf numFmtId="3" fontId="19" fillId="0" borderId="14" xfId="0" applyNumberFormat="1" applyFont="1" applyBorder="1" applyAlignment="1">
      <alignment horizontal="right"/>
    </xf>
    <xf numFmtId="0" fontId="18" fillId="0" borderId="1" xfId="0" applyFont="1" applyFill="1" applyBorder="1" applyAlignment="1">
      <alignment horizontal="center" vertical="center"/>
    </xf>
    <xf numFmtId="3" fontId="3" fillId="0" borderId="0" xfId="0" applyNumberFormat="1" applyFont="1" applyFill="1" applyBorder="1" applyAlignment="1">
      <alignment horizontal="center" vertical="center"/>
    </xf>
    <xf numFmtId="3" fontId="10" fillId="0" borderId="0" xfId="0" applyNumberFormat="1" applyFont="1" applyFill="1" applyBorder="1" applyAlignment="1">
      <alignment horizontal="right"/>
    </xf>
    <xf numFmtId="171" fontId="7" fillId="0" borderId="0" xfId="0" applyNumberFormat="1" applyFont="1" applyFill="1" applyBorder="1" applyAlignment="1">
      <alignment horizontal="right"/>
    </xf>
    <xf numFmtId="179" fontId="7" fillId="0" borderId="0" xfId="0" applyNumberFormat="1" applyFont="1" applyFill="1" applyBorder="1" applyAlignment="1">
      <alignment horizontal="right"/>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3" fillId="0" borderId="0" xfId="0" applyFont="1"/>
    <xf numFmtId="0" fontId="3" fillId="0" borderId="1" xfId="0" applyFont="1" applyFill="1" applyBorder="1" applyAlignment="1">
      <alignment horizontal="center" vertical="center"/>
    </xf>
    <xf numFmtId="3" fontId="3" fillId="0" borderId="0" xfId="0" applyNumberFormat="1" applyFont="1" applyFill="1" applyBorder="1" applyAlignment="1">
      <alignment horizontal="center" vertical="center" wrapText="1"/>
    </xf>
    <xf numFmtId="177" fontId="3" fillId="0" borderId="1" xfId="616"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left"/>
    </xf>
    <xf numFmtId="3" fontId="3" fillId="0" borderId="1" xfId="616" applyNumberFormat="1" applyFont="1" applyFill="1" applyBorder="1" applyAlignment="1"/>
    <xf numFmtId="3" fontId="24" fillId="0" borderId="0" xfId="616" applyNumberFormat="1" applyFont="1" applyFill="1" applyBorder="1" applyAlignment="1"/>
    <xf numFmtId="3" fontId="3" fillId="0" borderId="0" xfId="616" applyNumberFormat="1" applyFont="1" applyFill="1" applyBorder="1" applyAlignment="1"/>
    <xf numFmtId="3" fontId="24" fillId="0" borderId="1" xfId="0" applyNumberFormat="1" applyFont="1" applyFill="1" applyBorder="1" applyAlignment="1">
      <alignment horizontal="center"/>
    </xf>
    <xf numFmtId="9" fontId="24" fillId="0" borderId="1" xfId="1036" applyFont="1" applyFill="1" applyBorder="1" applyAlignment="1">
      <alignment horizontal="left"/>
    </xf>
    <xf numFmtId="3" fontId="24" fillId="0" borderId="1" xfId="616" applyNumberFormat="1" applyFont="1" applyFill="1" applyBorder="1" applyAlignment="1"/>
    <xf numFmtId="0" fontId="3" fillId="0" borderId="0" xfId="0" applyFont="1" applyFill="1" applyBorder="1" applyAlignment="1">
      <alignment horizontal="center"/>
    </xf>
    <xf numFmtId="0" fontId="3" fillId="0" borderId="1" xfId="0" quotePrefix="1" applyFont="1" applyFill="1" applyBorder="1" applyAlignment="1">
      <alignment horizontal="center" vertical="center"/>
    </xf>
    <xf numFmtId="0" fontId="3" fillId="0" borderId="1" xfId="0" applyFont="1" applyFill="1" applyBorder="1" applyAlignment="1">
      <alignment horizontal="left" vertical="center"/>
    </xf>
    <xf numFmtId="3" fontId="25" fillId="0" borderId="1" xfId="616" applyNumberFormat="1" applyFont="1" applyFill="1" applyBorder="1" applyAlignment="1"/>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4" fontId="3" fillId="0" borderId="0" xfId="616" applyNumberFormat="1" applyFont="1" applyFill="1" applyBorder="1" applyAlignment="1"/>
    <xf numFmtId="3" fontId="3" fillId="0" borderId="0" xfId="0" applyNumberFormat="1" applyFont="1" applyFill="1" applyBorder="1" applyAlignment="1">
      <alignment horizontal="center"/>
    </xf>
    <xf numFmtId="0" fontId="3" fillId="0" borderId="0" xfId="0" applyFont="1" applyFill="1" applyAlignment="1">
      <alignment horizontal="center" vertical="center"/>
    </xf>
    <xf numFmtId="180" fontId="3" fillId="0" borderId="0" xfId="0" applyNumberFormat="1" applyFont="1" applyFill="1" applyBorder="1" applyAlignment="1">
      <alignment horizontal="center"/>
    </xf>
    <xf numFmtId="0" fontId="3" fillId="0" borderId="42"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2" xfId="0" applyFont="1" applyFill="1" applyBorder="1" applyAlignment="1">
      <alignment vertical="center" wrapText="1"/>
    </xf>
    <xf numFmtId="0" fontId="3" fillId="0" borderId="42" xfId="0" applyFont="1" applyFill="1" applyBorder="1" applyAlignment="1">
      <alignment vertical="center" wrapText="1"/>
    </xf>
    <xf numFmtId="178" fontId="3" fillId="0" borderId="42" xfId="616" applyNumberFormat="1" applyFont="1" applyFill="1" applyBorder="1" applyAlignment="1">
      <alignment vertical="center" wrapText="1"/>
    </xf>
    <xf numFmtId="0" fontId="13" fillId="0" borderId="19" xfId="1005" applyNumberFormat="1" applyFont="1" applyFill="1" applyBorder="1" applyAlignment="1">
      <alignment horizontal="center" vertical="center" wrapText="1"/>
    </xf>
    <xf numFmtId="0" fontId="13" fillId="0" borderId="1" xfId="1005"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0" fontId="16" fillId="0" borderId="0" xfId="973" applyNumberFormat="1" applyFont="1" applyFill="1" applyAlignment="1"/>
    <xf numFmtId="181" fontId="28" fillId="0" borderId="0" xfId="654" applyNumberFormat="1" applyFont="1" applyFill="1" applyAlignment="1">
      <alignment vertical="center" wrapText="1"/>
    </xf>
    <xf numFmtId="0" fontId="28" fillId="0" borderId="0" xfId="939" applyFont="1" applyFill="1" applyAlignment="1">
      <alignment vertical="center" wrapText="1"/>
    </xf>
    <xf numFmtId="0" fontId="28" fillId="0" borderId="0" xfId="939" applyFont="1" applyFill="1" applyAlignment="1">
      <alignment horizontal="left" vertical="center" wrapText="1"/>
    </xf>
    <xf numFmtId="0" fontId="14" fillId="0" borderId="0" xfId="939" applyFont="1" applyFill="1" applyAlignment="1">
      <alignment vertical="center" wrapText="1"/>
    </xf>
    <xf numFmtId="0" fontId="14" fillId="0" borderId="0" xfId="939" applyFont="1" applyFill="1" applyAlignment="1">
      <alignment horizontal="center" vertical="center" wrapText="1"/>
    </xf>
    <xf numFmtId="181" fontId="16" fillId="0" borderId="0" xfId="654" applyNumberFormat="1" applyFont="1" applyFill="1" applyAlignment="1">
      <alignment vertical="center" wrapText="1"/>
    </xf>
    <xf numFmtId="181" fontId="14" fillId="0" borderId="0" xfId="654" applyNumberFormat="1" applyFont="1" applyFill="1" applyAlignment="1">
      <alignment vertical="center" wrapText="1"/>
    </xf>
    <xf numFmtId="0" fontId="14" fillId="0" borderId="0" xfId="939" applyFont="1" applyFill="1" applyAlignment="1">
      <alignment horizontal="left" vertical="center" wrapText="1"/>
    </xf>
    <xf numFmtId="0" fontId="13" fillId="0" borderId="0" xfId="939" applyFont="1" applyFill="1" applyAlignment="1">
      <alignment horizontal="center" vertical="center" wrapText="1"/>
    </xf>
    <xf numFmtId="0" fontId="28" fillId="0" borderId="0" xfId="939" applyFont="1" applyFill="1" applyAlignment="1">
      <alignment horizontal="center" vertical="center" wrapText="1"/>
    </xf>
    <xf numFmtId="0" fontId="13" fillId="0" borderId="1" xfId="939" applyFont="1" applyFill="1" applyBorder="1" applyAlignment="1">
      <alignment horizontal="center" vertical="center" wrapText="1"/>
    </xf>
    <xf numFmtId="0" fontId="13" fillId="0" borderId="19" xfId="939" applyFont="1" applyFill="1" applyBorder="1" applyAlignment="1">
      <alignment horizontal="center" vertical="center" wrapText="1"/>
    </xf>
    <xf numFmtId="49" fontId="13" fillId="0" borderId="1" xfId="939" applyNumberFormat="1" applyFont="1" applyFill="1" applyBorder="1" applyAlignment="1">
      <alignment horizontal="center" vertical="center" wrapText="1"/>
    </xf>
    <xf numFmtId="0" fontId="30" fillId="0" borderId="1" xfId="939" applyFont="1" applyFill="1" applyBorder="1" applyAlignment="1">
      <alignment horizontal="center" vertical="center" wrapText="1"/>
    </xf>
    <xf numFmtId="49" fontId="30" fillId="0" borderId="1" xfId="939" applyNumberFormat="1" applyFont="1" applyFill="1" applyBorder="1" applyAlignment="1">
      <alignment horizontal="center" vertical="center" wrapText="1"/>
    </xf>
    <xf numFmtId="3" fontId="30" fillId="0" borderId="1" xfId="654" applyNumberFormat="1" applyFont="1" applyFill="1" applyBorder="1" applyAlignment="1">
      <alignment horizontal="center" vertical="center" wrapText="1"/>
    </xf>
    <xf numFmtId="3" fontId="30" fillId="0" borderId="42" xfId="654" applyNumberFormat="1" applyFont="1" applyFill="1" applyBorder="1" applyAlignment="1">
      <alignment horizontal="center" vertical="center" wrapText="1"/>
    </xf>
    <xf numFmtId="0" fontId="30" fillId="0" borderId="0" xfId="939" applyFont="1" applyFill="1" applyAlignment="1">
      <alignment vertical="center"/>
    </xf>
    <xf numFmtId="0" fontId="30" fillId="0" borderId="0" xfId="939" applyFont="1" applyFill="1" applyAlignment="1">
      <alignment vertical="center" wrapText="1"/>
    </xf>
    <xf numFmtId="177" fontId="13" fillId="0" borderId="1" xfId="939" applyNumberFormat="1" applyFont="1" applyFill="1" applyBorder="1" applyAlignment="1">
      <alignment horizontal="center" vertical="center" wrapText="1"/>
    </xf>
    <xf numFmtId="181" fontId="13" fillId="0" borderId="1" xfId="939" applyNumberFormat="1" applyFont="1" applyFill="1" applyBorder="1" applyAlignment="1">
      <alignment horizontal="center" vertical="center" wrapText="1"/>
    </xf>
    <xf numFmtId="182" fontId="13" fillId="0" borderId="1" xfId="939" applyNumberFormat="1" applyFont="1" applyFill="1" applyBorder="1" applyAlignment="1">
      <alignment horizontal="center" vertical="center" wrapText="1"/>
    </xf>
    <xf numFmtId="183" fontId="13" fillId="0" borderId="1" xfId="616" applyNumberFormat="1" applyFont="1" applyFill="1" applyBorder="1" applyAlignment="1">
      <alignment horizontal="center" vertical="center" wrapText="1"/>
    </xf>
    <xf numFmtId="0" fontId="14" fillId="0" borderId="1" xfId="939" applyFont="1" applyFill="1" applyBorder="1" applyAlignment="1">
      <alignment vertical="center" wrapText="1"/>
    </xf>
    <xf numFmtId="169" fontId="14" fillId="0" borderId="0" xfId="939" applyNumberFormat="1" applyFont="1" applyFill="1" applyAlignment="1">
      <alignment vertical="center" wrapText="1"/>
    </xf>
    <xf numFmtId="0" fontId="13" fillId="0" borderId="19" xfId="939" applyFont="1" applyFill="1" applyBorder="1" applyAlignment="1">
      <alignment horizontal="left" vertical="center" wrapText="1"/>
    </xf>
    <xf numFmtId="177" fontId="13" fillId="0" borderId="19" xfId="939" applyNumberFormat="1" applyFont="1" applyFill="1" applyBorder="1" applyAlignment="1">
      <alignment horizontal="center" vertical="center" wrapText="1"/>
    </xf>
    <xf numFmtId="181" fontId="13" fillId="0" borderId="19" xfId="939" applyNumberFormat="1" applyFont="1" applyFill="1" applyBorder="1" applyAlignment="1">
      <alignment horizontal="center" vertical="center" wrapText="1"/>
    </xf>
    <xf numFmtId="182" fontId="13" fillId="0" borderId="19" xfId="939" applyNumberFormat="1" applyFont="1" applyFill="1" applyBorder="1" applyAlignment="1">
      <alignment horizontal="center" vertical="center" wrapText="1"/>
    </xf>
    <xf numFmtId="183" fontId="13" fillId="0" borderId="22" xfId="616" applyNumberFormat="1" applyFont="1" applyFill="1" applyBorder="1" applyAlignment="1">
      <alignment horizontal="center" vertical="center" wrapText="1"/>
    </xf>
    <xf numFmtId="0" fontId="14" fillId="0" borderId="22" xfId="939" applyFont="1" applyFill="1" applyBorder="1" applyAlignment="1">
      <alignment vertical="center" wrapText="1"/>
    </xf>
    <xf numFmtId="0" fontId="13" fillId="0" borderId="1" xfId="939" applyFont="1" applyFill="1" applyBorder="1" applyAlignment="1">
      <alignment horizontal="left" vertical="center" wrapText="1"/>
    </xf>
    <xf numFmtId="183" fontId="14" fillId="0" borderId="1" xfId="616" applyNumberFormat="1" applyFont="1" applyFill="1" applyBorder="1" applyAlignment="1">
      <alignment horizontal="right" vertical="center" wrapText="1"/>
    </xf>
    <xf numFmtId="0" fontId="30" fillId="0" borderId="1" xfId="939" applyFont="1" applyFill="1" applyBorder="1" applyAlignment="1">
      <alignment vertical="center" wrapText="1"/>
    </xf>
    <xf numFmtId="0" fontId="14" fillId="0" borderId="1" xfId="939" applyFont="1" applyFill="1" applyBorder="1" applyAlignment="1">
      <alignment horizontal="left" vertical="center"/>
    </xf>
    <xf numFmtId="0" fontId="14" fillId="0" borderId="14" xfId="939" applyFont="1" applyFill="1" applyBorder="1" applyAlignment="1">
      <alignment horizontal="center" vertical="center" wrapText="1"/>
    </xf>
    <xf numFmtId="0" fontId="14" fillId="0" borderId="14" xfId="939" applyFont="1" applyFill="1" applyBorder="1" applyAlignment="1">
      <alignment horizontal="left" vertical="center" wrapText="1"/>
    </xf>
    <xf numFmtId="3" fontId="14" fillId="0" borderId="14" xfId="939" applyNumberFormat="1" applyFont="1" applyFill="1" applyBorder="1" applyAlignment="1">
      <alignment horizontal="right" vertical="center" wrapText="1"/>
    </xf>
    <xf numFmtId="176" fontId="14" fillId="0" borderId="14" xfId="939" applyNumberFormat="1" applyFont="1" applyFill="1" applyBorder="1" applyAlignment="1">
      <alignment horizontal="right" vertical="center" wrapText="1"/>
    </xf>
    <xf numFmtId="184" fontId="14" fillId="0" borderId="14" xfId="616" applyNumberFormat="1" applyFont="1" applyFill="1" applyBorder="1" applyAlignment="1">
      <alignment horizontal="center" vertical="center" wrapText="1"/>
    </xf>
    <xf numFmtId="183" fontId="14" fillId="0" borderId="14" xfId="616" applyNumberFormat="1" applyFont="1" applyFill="1" applyBorder="1" applyAlignment="1">
      <alignment horizontal="right" vertical="center" wrapText="1"/>
    </xf>
    <xf numFmtId="0" fontId="30" fillId="0" borderId="14" xfId="939" applyFont="1" applyFill="1" applyBorder="1" applyAlignment="1">
      <alignment vertical="center" wrapText="1"/>
    </xf>
    <xf numFmtId="0" fontId="14" fillId="0" borderId="2" xfId="939" applyFont="1" applyFill="1" applyBorder="1" applyAlignment="1">
      <alignment horizontal="center" vertical="center" wrapText="1"/>
    </xf>
    <xf numFmtId="0" fontId="14" fillId="0" borderId="2" xfId="939" applyFont="1" applyFill="1" applyBorder="1" applyAlignment="1">
      <alignment horizontal="left" vertical="center" wrapText="1"/>
    </xf>
    <xf numFmtId="3" fontId="14" fillId="0" borderId="2" xfId="939" applyNumberFormat="1" applyFont="1" applyFill="1" applyBorder="1" applyAlignment="1">
      <alignment horizontal="right" vertical="center" wrapText="1"/>
    </xf>
    <xf numFmtId="176" fontId="14" fillId="0" borderId="2" xfId="939" applyNumberFormat="1" applyFont="1" applyFill="1" applyBorder="1" applyAlignment="1">
      <alignment horizontal="right" vertical="center" wrapText="1"/>
    </xf>
    <xf numFmtId="184" fontId="14" fillId="0" borderId="2" xfId="616" applyNumberFormat="1" applyFont="1" applyFill="1" applyBorder="1" applyAlignment="1">
      <alignment horizontal="center" vertical="center" wrapText="1"/>
    </xf>
    <xf numFmtId="183" fontId="14" fillId="0" borderId="2" xfId="616" applyNumberFormat="1" applyFont="1" applyFill="1" applyBorder="1" applyAlignment="1">
      <alignment horizontal="right" vertical="center" wrapText="1"/>
    </xf>
    <xf numFmtId="0" fontId="30" fillId="0" borderId="2" xfId="939" applyFont="1" applyFill="1" applyBorder="1" applyAlignment="1">
      <alignment vertical="center" wrapText="1"/>
    </xf>
    <xf numFmtId="0" fontId="14" fillId="0" borderId="41" xfId="939" applyFont="1" applyFill="1" applyBorder="1" applyAlignment="1">
      <alignment horizontal="center" vertical="center" wrapText="1"/>
    </xf>
    <xf numFmtId="0" fontId="14" fillId="0" borderId="41" xfId="939" applyFont="1" applyFill="1" applyBorder="1" applyAlignment="1">
      <alignment horizontal="left" vertical="center" wrapText="1"/>
    </xf>
    <xf numFmtId="3" fontId="14" fillId="0" borderId="41" xfId="939" applyNumberFormat="1" applyFont="1" applyFill="1" applyBorder="1" applyAlignment="1">
      <alignment horizontal="right" vertical="center" wrapText="1"/>
    </xf>
    <xf numFmtId="176" fontId="14" fillId="0" borderId="41" xfId="939" applyNumberFormat="1" applyFont="1" applyFill="1" applyBorder="1" applyAlignment="1">
      <alignment horizontal="right" vertical="center" wrapText="1"/>
    </xf>
    <xf numFmtId="184" fontId="14" fillId="0" borderId="41" xfId="616" applyNumberFormat="1" applyFont="1" applyFill="1" applyBorder="1" applyAlignment="1">
      <alignment horizontal="center" vertical="center" wrapText="1"/>
    </xf>
    <xf numFmtId="183" fontId="30" fillId="0" borderId="41" xfId="616" applyNumberFormat="1" applyFont="1" applyFill="1" applyBorder="1" applyAlignment="1">
      <alignment horizontal="right" vertical="center" wrapText="1"/>
    </xf>
    <xf numFmtId="183" fontId="14" fillId="0" borderId="41" xfId="616" applyNumberFormat="1" applyFont="1" applyFill="1" applyBorder="1" applyAlignment="1">
      <alignment horizontal="right" vertical="center" wrapText="1"/>
    </xf>
    <xf numFmtId="0" fontId="30" fillId="0" borderId="41" xfId="939" applyFont="1" applyFill="1" applyBorder="1" applyAlignment="1">
      <alignment vertical="center" wrapText="1"/>
    </xf>
    <xf numFmtId="0" fontId="13" fillId="0" borderId="1" xfId="965" applyFont="1" applyFill="1" applyBorder="1" applyAlignment="1">
      <alignment horizontal="left" vertical="top" wrapText="1"/>
    </xf>
    <xf numFmtId="3" fontId="13" fillId="0" borderId="1" xfId="939" applyNumberFormat="1" applyFont="1" applyFill="1" applyBorder="1" applyAlignment="1">
      <alignment horizontal="right" vertical="center" wrapText="1"/>
    </xf>
    <xf numFmtId="176" fontId="13" fillId="0" borderId="1" xfId="939" applyNumberFormat="1" applyFont="1" applyFill="1" applyBorder="1" applyAlignment="1">
      <alignment horizontal="right" vertical="center" wrapText="1"/>
    </xf>
    <xf numFmtId="175" fontId="13" fillId="0" borderId="1" xfId="939" applyNumberFormat="1" applyFont="1" applyFill="1" applyBorder="1" applyAlignment="1">
      <alignment horizontal="right" vertical="center" wrapText="1"/>
    </xf>
    <xf numFmtId="0" fontId="13" fillId="0" borderId="1" xfId="973" applyFont="1" applyFill="1" applyBorder="1"/>
    <xf numFmtId="0" fontId="13" fillId="0" borderId="1" xfId="973" applyFont="1" applyFill="1" applyBorder="1" applyAlignment="1">
      <alignment wrapText="1"/>
    </xf>
    <xf numFmtId="0" fontId="13" fillId="0" borderId="0" xfId="939" applyFont="1" applyFill="1" applyAlignment="1">
      <alignment vertical="center" wrapText="1"/>
    </xf>
    <xf numFmtId="0" fontId="14" fillId="0" borderId="1" xfId="939" applyFont="1" applyFill="1" applyBorder="1" applyAlignment="1">
      <alignment horizontal="center" vertical="center" wrapText="1"/>
    </xf>
    <xf numFmtId="183" fontId="13" fillId="0" borderId="1" xfId="616" applyNumberFormat="1" applyFont="1" applyFill="1" applyBorder="1" applyAlignment="1">
      <alignment horizontal="right" vertical="center" wrapText="1"/>
    </xf>
    <xf numFmtId="0" fontId="14" fillId="0" borderId="14" xfId="0" applyFont="1" applyBorder="1" applyAlignment="1">
      <alignment vertical="center"/>
    </xf>
    <xf numFmtId="0" fontId="14" fillId="0" borderId="2" xfId="0" applyFont="1" applyBorder="1" applyAlignment="1">
      <alignment vertical="center"/>
    </xf>
    <xf numFmtId="3" fontId="30" fillId="0" borderId="2" xfId="939" applyNumberFormat="1" applyFont="1" applyFill="1" applyBorder="1" applyAlignment="1">
      <alignment horizontal="right" vertical="center" wrapText="1"/>
    </xf>
    <xf numFmtId="176" fontId="30" fillId="0" borderId="2" xfId="939" applyNumberFormat="1" applyFont="1" applyFill="1" applyBorder="1" applyAlignment="1">
      <alignment horizontal="right" vertical="center" wrapText="1"/>
    </xf>
    <xf numFmtId="183" fontId="30" fillId="0" borderId="2" xfId="616" applyNumberFormat="1" applyFont="1" applyFill="1" applyBorder="1" applyAlignment="1">
      <alignment horizontal="right" vertical="center" wrapText="1"/>
    </xf>
    <xf numFmtId="0" fontId="30" fillId="0" borderId="40" xfId="939" applyFont="1" applyFill="1" applyBorder="1" applyAlignment="1">
      <alignment horizontal="center" vertical="center" wrapText="1"/>
    </xf>
    <xf numFmtId="3" fontId="30" fillId="0" borderId="40" xfId="973" applyNumberFormat="1" applyFont="1" applyFill="1" applyBorder="1" applyAlignment="1">
      <alignment horizontal="left" vertical="center" wrapText="1"/>
    </xf>
    <xf numFmtId="3" fontId="30" fillId="0" borderId="40" xfId="939" applyNumberFormat="1" applyFont="1" applyFill="1" applyBorder="1" applyAlignment="1">
      <alignment horizontal="right" vertical="center" wrapText="1"/>
    </xf>
    <xf numFmtId="177" fontId="30" fillId="0" borderId="40" xfId="654" applyNumberFormat="1" applyFont="1" applyFill="1" applyBorder="1" applyAlignment="1">
      <alignment horizontal="right" vertical="center" wrapText="1"/>
    </xf>
    <xf numFmtId="173" fontId="30" fillId="0" borderId="40" xfId="616" applyFont="1" applyFill="1" applyBorder="1" applyAlignment="1">
      <alignment horizontal="center" vertical="center" wrapText="1"/>
    </xf>
    <xf numFmtId="183" fontId="30" fillId="0" borderId="40" xfId="616" applyNumberFormat="1" applyFont="1" applyFill="1" applyBorder="1" applyAlignment="1">
      <alignment horizontal="right" vertical="center" wrapText="1"/>
    </xf>
    <xf numFmtId="0" fontId="30" fillId="0" borderId="40" xfId="939" applyFont="1" applyFill="1" applyBorder="1" applyAlignment="1">
      <alignment vertical="center" wrapText="1"/>
    </xf>
    <xf numFmtId="0" fontId="30" fillId="0" borderId="0" xfId="939" applyFont="1" applyFill="1" applyBorder="1" applyAlignment="1">
      <alignment horizontal="center" vertical="center" wrapText="1"/>
    </xf>
    <xf numFmtId="3" fontId="30" fillId="0" borderId="0" xfId="973" applyNumberFormat="1" applyFont="1" applyFill="1" applyBorder="1" applyAlignment="1">
      <alignment horizontal="left" vertical="center" wrapText="1"/>
    </xf>
    <xf numFmtId="3" fontId="30" fillId="0" borderId="0" xfId="939" applyNumberFormat="1" applyFont="1" applyFill="1" applyBorder="1" applyAlignment="1">
      <alignment horizontal="right" vertical="center" wrapText="1"/>
    </xf>
    <xf numFmtId="177" fontId="30" fillId="0" borderId="0" xfId="654" applyNumberFormat="1" applyFont="1" applyFill="1" applyBorder="1" applyAlignment="1">
      <alignment horizontal="right" vertical="center" wrapText="1"/>
    </xf>
    <xf numFmtId="173" fontId="30" fillId="0" borderId="0" xfId="616" applyFont="1" applyFill="1" applyBorder="1" applyAlignment="1">
      <alignment horizontal="center" vertical="center" wrapText="1"/>
    </xf>
    <xf numFmtId="183" fontId="30" fillId="0" borderId="0" xfId="616" applyNumberFormat="1" applyFont="1" applyFill="1" applyBorder="1" applyAlignment="1">
      <alignment horizontal="right" vertical="center" wrapText="1"/>
    </xf>
    <xf numFmtId="0" fontId="30" fillId="0" borderId="0" xfId="939" applyFont="1" applyFill="1" applyBorder="1" applyAlignment="1">
      <alignment vertical="center" wrapText="1"/>
    </xf>
    <xf numFmtId="0" fontId="13" fillId="0" borderId="0" xfId="939" applyFont="1" applyFill="1" applyAlignment="1">
      <alignment vertical="center"/>
    </xf>
    <xf numFmtId="0" fontId="14" fillId="0" borderId="0" xfId="939" applyFont="1" applyFill="1" applyAlignment="1">
      <alignment horizontal="left" vertical="center"/>
    </xf>
    <xf numFmtId="0" fontId="3" fillId="0" borderId="0" xfId="1009" applyFont="1" applyFill="1" applyAlignment="1">
      <alignment horizontal="center"/>
    </xf>
    <xf numFmtId="177" fontId="3" fillId="0" borderId="0" xfId="693" applyNumberFormat="1" applyFont="1" applyFill="1" applyAlignment="1">
      <alignment horizontal="center"/>
    </xf>
    <xf numFmtId="177" fontId="14" fillId="0" borderId="0" xfId="1005" applyNumberFormat="1" applyFont="1" applyFill="1" applyAlignment="1">
      <alignment vertical="center"/>
    </xf>
    <xf numFmtId="0" fontId="13" fillId="0" borderId="0" xfId="1005" applyFont="1" applyFill="1" applyAlignment="1">
      <alignment horizontal="right" vertical="center"/>
    </xf>
    <xf numFmtId="0" fontId="14" fillId="0" borderId="0" xfId="1005" applyFont="1" applyFill="1" applyAlignment="1">
      <alignment horizontal="center" vertical="center"/>
    </xf>
    <xf numFmtId="0" fontId="14" fillId="0" borderId="0" xfId="1005" applyFont="1" applyFill="1" applyAlignment="1">
      <alignment vertical="center"/>
    </xf>
    <xf numFmtId="0" fontId="13" fillId="0" borderId="0" xfId="1005" applyFont="1" applyFill="1" applyAlignment="1">
      <alignment horizontal="center" vertical="center"/>
    </xf>
    <xf numFmtId="0" fontId="13" fillId="0" borderId="0" xfId="1005" applyNumberFormat="1" applyFont="1" applyFill="1" applyAlignment="1">
      <alignment horizontal="center" vertical="center"/>
    </xf>
    <xf numFmtId="0" fontId="32" fillId="0" borderId="0" xfId="1005" applyFont="1" applyFill="1" applyAlignment="1">
      <alignment horizontal="center" vertical="center"/>
    </xf>
    <xf numFmtId="3" fontId="14" fillId="0" borderId="0" xfId="1005" applyNumberFormat="1" applyFont="1" applyFill="1" applyAlignment="1">
      <alignment vertical="center"/>
    </xf>
    <xf numFmtId="0" fontId="13" fillId="0" borderId="42" xfId="1005" applyNumberFormat="1" applyFont="1" applyFill="1" applyBorder="1" applyAlignment="1">
      <alignment horizontal="center" vertical="center" wrapText="1"/>
    </xf>
    <xf numFmtId="0" fontId="14" fillId="0" borderId="1" xfId="1005" applyFont="1" applyFill="1" applyBorder="1" applyAlignment="1">
      <alignment horizontal="center" vertical="center"/>
    </xf>
    <xf numFmtId="0" fontId="14" fillId="0" borderId="1" xfId="1005" applyNumberFormat="1" applyFont="1" applyFill="1" applyBorder="1" applyAlignment="1">
      <alignment horizontal="center" vertical="center" wrapText="1"/>
    </xf>
    <xf numFmtId="0" fontId="14" fillId="0" borderId="19" xfId="1005" applyNumberFormat="1" applyFont="1" applyFill="1" applyBorder="1" applyAlignment="1">
      <alignment horizontal="center" vertical="center" wrapText="1"/>
    </xf>
    <xf numFmtId="0" fontId="14" fillId="0" borderId="19" xfId="1005" quotePrefix="1" applyFont="1" applyFill="1" applyBorder="1" applyAlignment="1">
      <alignment horizontal="center" vertical="center"/>
    </xf>
    <xf numFmtId="0" fontId="14" fillId="0" borderId="0" xfId="1005" applyFont="1" applyFill="1" applyBorder="1" applyAlignment="1">
      <alignment vertical="center"/>
    </xf>
    <xf numFmtId="0" fontId="14" fillId="0" borderId="19" xfId="1005" applyFont="1" applyFill="1" applyBorder="1" applyAlignment="1">
      <alignment horizontal="center" vertical="center"/>
    </xf>
    <xf numFmtId="177" fontId="13" fillId="0" borderId="19" xfId="688" applyNumberFormat="1" applyFont="1" applyFill="1" applyBorder="1" applyAlignment="1">
      <alignment horizontal="center" vertical="center" wrapText="1"/>
    </xf>
    <xf numFmtId="182" fontId="13" fillId="0" borderId="19" xfId="688" applyNumberFormat="1" applyFont="1" applyFill="1" applyBorder="1" applyAlignment="1">
      <alignment horizontal="center" vertical="center" wrapText="1"/>
    </xf>
    <xf numFmtId="0" fontId="13" fillId="0" borderId="19" xfId="1005" applyFont="1" applyFill="1" applyBorder="1" applyAlignment="1">
      <alignment vertical="center"/>
    </xf>
    <xf numFmtId="0" fontId="13" fillId="0" borderId="23" xfId="1005" applyFont="1" applyFill="1" applyBorder="1" applyAlignment="1">
      <alignment horizontal="center" vertical="center"/>
    </xf>
    <xf numFmtId="0" fontId="13" fillId="0" borderId="23" xfId="965" applyFont="1" applyFill="1" applyBorder="1" applyAlignment="1">
      <alignment horizontal="left" vertical="top" wrapText="1"/>
    </xf>
    <xf numFmtId="177" fontId="13" fillId="0" borderId="23" xfId="688" applyNumberFormat="1" applyFont="1" applyFill="1" applyBorder="1" applyAlignment="1">
      <alignment horizontal="center" vertical="center" wrapText="1"/>
    </xf>
    <xf numFmtId="182" fontId="13" fillId="0" borderId="23" xfId="688" applyNumberFormat="1" applyFont="1" applyFill="1" applyBorder="1" applyAlignment="1">
      <alignment horizontal="center" vertical="center" wrapText="1"/>
    </xf>
    <xf numFmtId="0" fontId="13" fillId="0" borderId="23" xfId="1005" applyNumberFormat="1" applyFont="1" applyFill="1" applyBorder="1" applyAlignment="1">
      <alignment horizontal="center" vertical="center" wrapText="1"/>
    </xf>
    <xf numFmtId="0" fontId="13" fillId="0" borderId="23" xfId="1005" applyFont="1" applyFill="1" applyBorder="1" applyAlignment="1">
      <alignment vertical="center"/>
    </xf>
    <xf numFmtId="0" fontId="14" fillId="0" borderId="2" xfId="1005" applyFont="1" applyFill="1" applyBorder="1" applyAlignment="1">
      <alignment horizontal="center" vertical="center"/>
    </xf>
    <xf numFmtId="0" fontId="14" fillId="0" borderId="2" xfId="1005" applyNumberFormat="1" applyFont="1" applyFill="1" applyBorder="1" applyAlignment="1">
      <alignment horizontal="left" vertical="center" wrapText="1"/>
    </xf>
    <xf numFmtId="177" fontId="14" fillId="0" borderId="2" xfId="688" applyNumberFormat="1" applyFont="1" applyFill="1" applyBorder="1" applyAlignment="1">
      <alignment horizontal="center" vertical="center" wrapText="1"/>
    </xf>
    <xf numFmtId="183" fontId="14" fillId="0" borderId="2" xfId="616" applyNumberFormat="1" applyFont="1" applyFill="1" applyBorder="1" applyAlignment="1">
      <alignment horizontal="center" vertical="center" wrapText="1"/>
    </xf>
    <xf numFmtId="0" fontId="13" fillId="0" borderId="2" xfId="1005" applyFont="1" applyFill="1" applyBorder="1" applyAlignment="1">
      <alignment vertical="center"/>
    </xf>
    <xf numFmtId="0" fontId="30" fillId="0" borderId="2" xfId="939" applyFont="1" applyFill="1" applyBorder="1" applyAlignment="1">
      <alignment horizontal="center" vertical="center" wrapText="1"/>
    </xf>
    <xf numFmtId="0" fontId="13" fillId="0" borderId="0" xfId="1005" applyFont="1" applyFill="1" applyBorder="1" applyAlignment="1">
      <alignment vertical="center"/>
    </xf>
    <xf numFmtId="0" fontId="13" fillId="0" borderId="2" xfId="1005" applyFont="1" applyFill="1" applyBorder="1" applyAlignment="1">
      <alignment horizontal="center" vertical="center"/>
    </xf>
    <xf numFmtId="0" fontId="13" fillId="0" borderId="2" xfId="965" applyFont="1" applyFill="1" applyBorder="1" applyAlignment="1">
      <alignment horizontal="left" vertical="top" wrapText="1"/>
    </xf>
    <xf numFmtId="177" fontId="13" fillId="0" borderId="2" xfId="688" applyNumberFormat="1" applyFont="1" applyFill="1" applyBorder="1" applyAlignment="1">
      <alignment horizontal="center" vertical="center" wrapText="1"/>
    </xf>
    <xf numFmtId="182" fontId="13" fillId="0" borderId="2" xfId="688" applyNumberFormat="1" applyFont="1" applyFill="1" applyBorder="1" applyAlignment="1">
      <alignment horizontal="center" vertical="center" wrapText="1"/>
    </xf>
    <xf numFmtId="183" fontId="13" fillId="0" borderId="2" xfId="616" applyNumberFormat="1" applyFont="1" applyFill="1" applyBorder="1" applyAlignment="1">
      <alignment horizontal="center" vertical="center" wrapText="1"/>
    </xf>
    <xf numFmtId="0" fontId="14" fillId="0" borderId="2" xfId="0" applyFont="1" applyBorder="1" applyAlignment="1">
      <alignment horizontal="left" vertical="center"/>
    </xf>
    <xf numFmtId="183" fontId="14" fillId="0" borderId="2" xfId="616" applyNumberFormat="1" applyFont="1" applyFill="1" applyBorder="1" applyAlignment="1">
      <alignment vertical="center"/>
    </xf>
    <xf numFmtId="183" fontId="13" fillId="0" borderId="2" xfId="616" applyNumberFormat="1" applyFont="1" applyFill="1" applyBorder="1" applyAlignment="1">
      <alignment vertical="center"/>
    </xf>
    <xf numFmtId="0" fontId="34" fillId="0" borderId="14" xfId="973" applyFont="1" applyFill="1" applyBorder="1" applyAlignment="1">
      <alignment horizontal="center" vertical="center"/>
    </xf>
    <xf numFmtId="0" fontId="34" fillId="0" borderId="14" xfId="973" applyFont="1" applyFill="1" applyBorder="1" applyAlignment="1">
      <alignment vertical="center"/>
    </xf>
    <xf numFmtId="177" fontId="34" fillId="0" borderId="14" xfId="616" applyNumberFormat="1" applyFont="1" applyFill="1" applyBorder="1" applyAlignment="1">
      <alignment horizontal="center" vertical="center" wrapText="1"/>
    </xf>
    <xf numFmtId="183" fontId="34" fillId="0" borderId="14" xfId="616" applyNumberFormat="1" applyFont="1" applyFill="1" applyBorder="1" applyAlignment="1">
      <alignment horizontal="center" vertical="center" wrapText="1"/>
    </xf>
    <xf numFmtId="185" fontId="34" fillId="0" borderId="14" xfId="616" applyNumberFormat="1" applyFont="1" applyFill="1" applyBorder="1" applyAlignment="1"/>
    <xf numFmtId="0" fontId="34" fillId="0" borderId="14" xfId="1008" applyFont="1" applyFill="1" applyBorder="1" applyAlignment="1"/>
    <xf numFmtId="0" fontId="34" fillId="0" borderId="0" xfId="1005" applyFont="1" applyFill="1" applyBorder="1" applyAlignment="1">
      <alignment vertical="center"/>
    </xf>
    <xf numFmtId="0" fontId="14" fillId="0" borderId="40" xfId="973" applyFont="1" applyFill="1" applyBorder="1" applyAlignment="1">
      <alignment horizontal="center" vertical="center"/>
    </xf>
    <xf numFmtId="0" fontId="14" fillId="0" borderId="40" xfId="1005" applyFont="1" applyFill="1" applyBorder="1" applyAlignment="1">
      <alignment vertical="center"/>
    </xf>
    <xf numFmtId="177" fontId="14" fillId="0" borderId="40" xfId="684" applyNumberFormat="1" applyFont="1" applyFill="1" applyBorder="1" applyAlignment="1">
      <alignment horizontal="center" vertical="center" wrapText="1"/>
    </xf>
    <xf numFmtId="183" fontId="14" fillId="0" borderId="40" xfId="616" applyNumberFormat="1" applyFont="1" applyFill="1" applyBorder="1" applyAlignment="1">
      <alignment vertical="center"/>
    </xf>
    <xf numFmtId="3" fontId="14" fillId="0" borderId="40" xfId="1005" applyNumberFormat="1" applyFont="1" applyFill="1" applyBorder="1" applyAlignment="1">
      <alignment vertical="center"/>
    </xf>
    <xf numFmtId="0" fontId="14" fillId="0" borderId="40" xfId="1008" applyFont="1" applyFill="1" applyBorder="1" applyAlignment="1"/>
    <xf numFmtId="0" fontId="13" fillId="0" borderId="0" xfId="1009" applyFont="1" applyFill="1" applyAlignment="1">
      <alignment horizontal="center"/>
    </xf>
    <xf numFmtId="0" fontId="13" fillId="0" borderId="0" xfId="973" applyNumberFormat="1" applyFont="1" applyFill="1" applyAlignment="1"/>
    <xf numFmtId="0" fontId="14" fillId="0" borderId="0" xfId="996" applyFont="1" applyFill="1"/>
    <xf numFmtId="0" fontId="14" fillId="0" borderId="0" xfId="996" applyFont="1" applyFill="1" applyAlignment="1">
      <alignment horizontal="center"/>
    </xf>
    <xf numFmtId="0" fontId="14" fillId="0" borderId="3" xfId="996" applyFont="1" applyFill="1" applyBorder="1" applyAlignment="1"/>
    <xf numFmtId="0" fontId="14" fillId="0" borderId="3" xfId="996" applyFont="1" applyFill="1" applyBorder="1" applyAlignment="1">
      <alignment horizontal="center"/>
    </xf>
    <xf numFmtId="0" fontId="13" fillId="0" borderId="1" xfId="996" applyFont="1" applyFill="1" applyBorder="1" applyAlignment="1">
      <alignment horizontal="center" vertical="center"/>
    </xf>
    <xf numFmtId="0" fontId="14" fillId="0" borderId="1" xfId="996" applyFont="1" applyFill="1" applyBorder="1" applyAlignment="1">
      <alignment horizontal="center" vertical="center"/>
    </xf>
    <xf numFmtId="0" fontId="14" fillId="0" borderId="1" xfId="996" applyFont="1" applyFill="1" applyBorder="1" applyAlignment="1">
      <alignment horizontal="center" vertical="center" wrapText="1"/>
    </xf>
    <xf numFmtId="0" fontId="14" fillId="0" borderId="0" xfId="996" applyFont="1" applyFill="1" applyAlignment="1">
      <alignment vertical="center"/>
    </xf>
    <xf numFmtId="0" fontId="13" fillId="0" borderId="1" xfId="996" applyFont="1" applyFill="1" applyBorder="1" applyAlignment="1">
      <alignment horizontal="center"/>
    </xf>
    <xf numFmtId="3" fontId="13" fillId="0" borderId="1" xfId="996" applyNumberFormat="1" applyFont="1" applyFill="1" applyBorder="1"/>
    <xf numFmtId="4" fontId="13" fillId="0" borderId="1" xfId="996" applyNumberFormat="1" applyFont="1" applyFill="1" applyBorder="1"/>
    <xf numFmtId="175" fontId="13" fillId="0" borderId="1" xfId="996" applyNumberFormat="1" applyFont="1" applyFill="1" applyBorder="1"/>
    <xf numFmtId="0" fontId="13" fillId="0" borderId="1" xfId="996" applyFont="1" applyFill="1" applyBorder="1"/>
    <xf numFmtId="0" fontId="13" fillId="0" borderId="0" xfId="996" applyFont="1" applyFill="1"/>
    <xf numFmtId="0" fontId="13" fillId="0" borderId="1" xfId="996" applyFont="1" applyFill="1" applyBorder="1" applyAlignment="1">
      <alignment horizontal="left"/>
    </xf>
    <xf numFmtId="173" fontId="13" fillId="0" borderId="1" xfId="616" applyFont="1" applyFill="1" applyBorder="1"/>
    <xf numFmtId="183" fontId="13" fillId="0" borderId="1" xfId="616" applyNumberFormat="1" applyFont="1" applyFill="1" applyBorder="1"/>
    <xf numFmtId="183" fontId="14" fillId="0" borderId="40" xfId="616" applyNumberFormat="1" applyFont="1" applyFill="1" applyBorder="1"/>
    <xf numFmtId="0" fontId="14" fillId="0" borderId="14" xfId="996" applyFont="1" applyFill="1" applyBorder="1" applyAlignment="1">
      <alignment horizontal="center"/>
    </xf>
    <xf numFmtId="0" fontId="14" fillId="0" borderId="14" xfId="0" applyFont="1" applyFill="1" applyBorder="1" applyAlignment="1">
      <alignment horizontal="justify" vertical="center" wrapText="1"/>
    </xf>
    <xf numFmtId="177" fontId="14" fillId="0" borderId="14" xfId="996" applyNumberFormat="1" applyFont="1" applyFill="1" applyBorder="1"/>
    <xf numFmtId="169" fontId="14" fillId="0" borderId="14" xfId="996" applyNumberFormat="1" applyFont="1" applyFill="1" applyBorder="1"/>
    <xf numFmtId="169" fontId="14" fillId="0" borderId="14" xfId="616" applyNumberFormat="1" applyFont="1" applyFill="1" applyBorder="1" applyAlignment="1">
      <alignment horizontal="center" vertical="center" wrapText="1"/>
    </xf>
    <xf numFmtId="169" fontId="14" fillId="0" borderId="14" xfId="616" applyNumberFormat="1" applyFont="1" applyFill="1" applyBorder="1"/>
    <xf numFmtId="183" fontId="14" fillId="0" borderId="14" xfId="616" applyNumberFormat="1" applyFont="1" applyFill="1" applyBorder="1"/>
    <xf numFmtId="0" fontId="14" fillId="0" borderId="2" xfId="996" applyFont="1" applyFill="1" applyBorder="1" applyAlignment="1">
      <alignment horizontal="center"/>
    </xf>
    <xf numFmtId="0" fontId="14" fillId="0" borderId="2" xfId="0" applyFont="1" applyFill="1" applyBorder="1" applyAlignment="1">
      <alignment horizontal="justify" vertical="center" wrapText="1"/>
    </xf>
    <xf numFmtId="177" fontId="14" fillId="0" borderId="2" xfId="616" applyNumberFormat="1" applyFont="1" applyFill="1" applyBorder="1" applyAlignment="1">
      <alignment horizontal="center" wrapText="1"/>
    </xf>
    <xf numFmtId="169" fontId="14" fillId="0" borderId="2" xfId="996" applyNumberFormat="1" applyFont="1" applyFill="1" applyBorder="1"/>
    <xf numFmtId="169" fontId="14" fillId="0" borderId="2" xfId="616" applyNumberFormat="1" applyFont="1" applyFill="1" applyBorder="1" applyAlignment="1">
      <alignment horizontal="center" vertical="center" wrapText="1"/>
    </xf>
    <xf numFmtId="169" fontId="14" fillId="0" borderId="2" xfId="616" applyNumberFormat="1" applyFont="1" applyFill="1" applyBorder="1"/>
    <xf numFmtId="183" fontId="14" fillId="0" borderId="2" xfId="616" applyNumberFormat="1" applyFont="1" applyFill="1" applyBorder="1"/>
    <xf numFmtId="0" fontId="14" fillId="0" borderId="2" xfId="996" applyFont="1" applyFill="1" applyBorder="1" applyAlignment="1">
      <alignment horizontal="center" vertical="center"/>
    </xf>
    <xf numFmtId="0" fontId="14" fillId="0" borderId="2" xfId="0" applyFont="1" applyFill="1" applyBorder="1" applyAlignment="1">
      <alignment vertical="center"/>
    </xf>
    <xf numFmtId="169" fontId="14" fillId="0" borderId="2" xfId="616" applyNumberFormat="1" applyFont="1" applyFill="1" applyBorder="1" applyAlignment="1">
      <alignment vertical="center"/>
    </xf>
    <xf numFmtId="181" fontId="14" fillId="0" borderId="2" xfId="616" applyNumberFormat="1" applyFont="1" applyFill="1" applyBorder="1" applyAlignment="1">
      <alignment vertical="center"/>
    </xf>
    <xf numFmtId="183" fontId="14" fillId="0" borderId="2" xfId="616" applyNumberFormat="1" applyFont="1" applyFill="1" applyBorder="1" applyAlignment="1">
      <alignment horizontal="center" wrapText="1"/>
    </xf>
    <xf numFmtId="0" fontId="13" fillId="0" borderId="2" xfId="996" applyFont="1" applyFill="1" applyBorder="1"/>
    <xf numFmtId="180" fontId="14" fillId="0" borderId="2" xfId="1005" applyNumberFormat="1" applyFont="1" applyFill="1" applyBorder="1" applyAlignment="1">
      <alignment horizontal="left" wrapText="1"/>
    </xf>
    <xf numFmtId="0" fontId="14" fillId="0" borderId="2" xfId="996" applyFont="1" applyFill="1" applyBorder="1" applyAlignment="1">
      <alignment horizontal="left" vertical="center"/>
    </xf>
    <xf numFmtId="0" fontId="13" fillId="0" borderId="2" xfId="996" applyFont="1" applyFill="1" applyBorder="1" applyAlignment="1">
      <alignment vertical="center"/>
    </xf>
    <xf numFmtId="173" fontId="14" fillId="0" borderId="2" xfId="616" applyFont="1" applyFill="1" applyBorder="1" applyAlignment="1">
      <alignment vertical="center"/>
    </xf>
    <xf numFmtId="186" fontId="14" fillId="0" borderId="2" xfId="996" applyNumberFormat="1" applyFont="1" applyFill="1" applyBorder="1" applyAlignment="1">
      <alignment horizontal="center" vertical="center"/>
    </xf>
    <xf numFmtId="0" fontId="14" fillId="0" borderId="2" xfId="973" applyFont="1" applyFill="1" applyBorder="1" applyAlignment="1">
      <alignment horizontal="left" vertical="center"/>
    </xf>
    <xf numFmtId="3" fontId="13" fillId="0" borderId="2" xfId="996" applyNumberFormat="1" applyFont="1" applyFill="1" applyBorder="1" applyAlignment="1">
      <alignment vertical="center"/>
    </xf>
    <xf numFmtId="3" fontId="14" fillId="0" borderId="2" xfId="973" applyNumberFormat="1" applyFont="1" applyFill="1" applyBorder="1" applyAlignment="1">
      <alignment horizontal="left" vertical="center" wrapText="1"/>
    </xf>
    <xf numFmtId="3" fontId="14" fillId="0" borderId="2" xfId="973" applyNumberFormat="1" applyFont="1" applyFill="1" applyBorder="1" applyAlignment="1">
      <alignment horizontal="right" vertical="center" wrapText="1"/>
    </xf>
    <xf numFmtId="0" fontId="14" fillId="0" borderId="41" xfId="996" applyFont="1" applyFill="1" applyBorder="1" applyAlignment="1">
      <alignment horizontal="center"/>
    </xf>
    <xf numFmtId="3" fontId="14" fillId="0" borderId="41" xfId="973" applyNumberFormat="1" applyFont="1" applyFill="1" applyBorder="1" applyAlignment="1">
      <alignment horizontal="left" vertical="center" wrapText="1"/>
    </xf>
    <xf numFmtId="3" fontId="14" fillId="0" borderId="41" xfId="973" applyNumberFormat="1" applyFont="1" applyFill="1" applyBorder="1" applyAlignment="1">
      <alignment horizontal="right" vertical="center" wrapText="1"/>
    </xf>
    <xf numFmtId="169" fontId="14" fillId="0" borderId="41" xfId="996" applyNumberFormat="1" applyFont="1" applyFill="1" applyBorder="1"/>
    <xf numFmtId="173" fontId="14" fillId="0" borderId="41" xfId="616" applyFont="1" applyFill="1" applyBorder="1" applyAlignment="1">
      <alignment vertical="center"/>
    </xf>
    <xf numFmtId="169" fontId="14" fillId="0" borderId="41" xfId="616" applyNumberFormat="1" applyFont="1" applyFill="1" applyBorder="1"/>
    <xf numFmtId="183" fontId="14" fillId="0" borderId="41" xfId="616" applyNumberFormat="1" applyFont="1" applyFill="1" applyBorder="1" applyAlignment="1">
      <alignment vertical="center"/>
    </xf>
    <xf numFmtId="183" fontId="14" fillId="0" borderId="41" xfId="616" applyNumberFormat="1" applyFont="1" applyFill="1" applyBorder="1"/>
    <xf numFmtId="186" fontId="14" fillId="0" borderId="41" xfId="996" applyNumberFormat="1" applyFont="1" applyFill="1" applyBorder="1" applyAlignment="1">
      <alignment horizontal="center" vertical="center"/>
    </xf>
    <xf numFmtId="177" fontId="13" fillId="0" borderId="1" xfId="616" applyNumberFormat="1" applyFont="1" applyFill="1" applyBorder="1" applyAlignment="1">
      <alignment horizontal="center" vertical="center" wrapText="1"/>
    </xf>
    <xf numFmtId="3" fontId="13" fillId="0" borderId="1" xfId="973" applyNumberFormat="1" applyFont="1" applyFill="1" applyBorder="1" applyAlignment="1">
      <alignment horizontal="left" vertical="center" wrapText="1"/>
    </xf>
    <xf numFmtId="3" fontId="36" fillId="0" borderId="1" xfId="973" applyNumberFormat="1" applyFont="1" applyFill="1" applyBorder="1" applyAlignment="1">
      <alignment horizontal="right" vertical="center" wrapText="1"/>
    </xf>
    <xf numFmtId="3" fontId="13" fillId="0" borderId="1" xfId="973" applyNumberFormat="1" applyFont="1" applyFill="1" applyBorder="1" applyAlignment="1">
      <alignment horizontal="right" vertical="center" wrapText="1"/>
    </xf>
    <xf numFmtId="4" fontId="13" fillId="0" borderId="1" xfId="973" applyNumberFormat="1" applyFont="1" applyFill="1" applyBorder="1" applyAlignment="1">
      <alignment horizontal="right" vertical="center" wrapText="1"/>
    </xf>
    <xf numFmtId="183" fontId="13" fillId="0" borderId="1" xfId="973" applyNumberFormat="1" applyFont="1" applyFill="1" applyBorder="1" applyAlignment="1">
      <alignment horizontal="right" vertical="center" wrapText="1"/>
    </xf>
    <xf numFmtId="183" fontId="14" fillId="0" borderId="1" xfId="616" applyNumberFormat="1" applyFont="1" applyFill="1" applyBorder="1" applyAlignment="1">
      <alignment vertical="center"/>
    </xf>
    <xf numFmtId="186" fontId="13" fillId="0" borderId="1" xfId="996" applyNumberFormat="1" applyFont="1" applyFill="1" applyBorder="1" applyAlignment="1">
      <alignment horizontal="center" vertical="center"/>
    </xf>
    <xf numFmtId="176" fontId="13" fillId="0" borderId="1" xfId="973" applyNumberFormat="1" applyFont="1" applyFill="1" applyBorder="1" applyAlignment="1">
      <alignment vertical="center"/>
    </xf>
    <xf numFmtId="3" fontId="14" fillId="0" borderId="14" xfId="973" applyNumberFormat="1" applyFont="1" applyFill="1" applyBorder="1" applyAlignment="1">
      <alignment horizontal="right" vertical="center" wrapText="1"/>
    </xf>
    <xf numFmtId="183" fontId="14" fillId="0" borderId="14" xfId="616" applyNumberFormat="1" applyFont="1" applyFill="1" applyBorder="1" applyAlignment="1">
      <alignment vertical="center"/>
    </xf>
    <xf numFmtId="169" fontId="14" fillId="0" borderId="2" xfId="616" applyNumberFormat="1" applyFont="1" applyFill="1" applyBorder="1" applyAlignment="1">
      <alignment horizontal="center" wrapText="1"/>
    </xf>
    <xf numFmtId="169" fontId="13" fillId="0" borderId="2" xfId="616" applyNumberFormat="1" applyFont="1" applyFill="1" applyBorder="1"/>
    <xf numFmtId="0" fontId="14" fillId="0" borderId="2" xfId="0" applyFont="1" applyBorder="1" applyAlignment="1">
      <alignment horizontal="justify" vertical="center" wrapText="1"/>
    </xf>
    <xf numFmtId="0" fontId="14" fillId="0" borderId="2" xfId="973" applyFont="1" applyFill="1" applyBorder="1" applyAlignment="1">
      <alignment horizontal="justify" vertical="center" wrapText="1"/>
    </xf>
    <xf numFmtId="0" fontId="14" fillId="0" borderId="41" xfId="973" applyFont="1" applyFill="1" applyBorder="1" applyAlignment="1">
      <alignment horizontal="justify" vertical="center" wrapText="1"/>
    </xf>
    <xf numFmtId="169" fontId="14" fillId="0" borderId="41" xfId="616" applyNumberFormat="1" applyFont="1" applyFill="1" applyBorder="1" applyAlignment="1">
      <alignment horizontal="center" wrapText="1"/>
    </xf>
    <xf numFmtId="169" fontId="13" fillId="0" borderId="41" xfId="616" applyNumberFormat="1" applyFont="1" applyFill="1" applyBorder="1"/>
    <xf numFmtId="0" fontId="14" fillId="0" borderId="0" xfId="996" applyFont="1" applyFill="1" applyAlignment="1"/>
    <xf numFmtId="183" fontId="14" fillId="0" borderId="2" xfId="616" applyNumberFormat="1" applyFont="1" applyFill="1" applyBorder="1" applyAlignment="1"/>
    <xf numFmtId="0" fontId="14" fillId="0" borderId="1" xfId="939" applyFont="1" applyFill="1" applyBorder="1" applyAlignment="1">
      <alignment horizontal="center" wrapText="1"/>
    </xf>
    <xf numFmtId="0" fontId="14" fillId="0" borderId="14" xfId="996" applyFont="1" applyFill="1" applyBorder="1" applyAlignment="1">
      <alignment horizontal="left"/>
    </xf>
    <xf numFmtId="177" fontId="14" fillId="0" borderId="41" xfId="616" applyNumberFormat="1" applyFont="1" applyFill="1" applyBorder="1" applyAlignment="1">
      <alignment horizontal="center" wrapText="1"/>
    </xf>
    <xf numFmtId="185" fontId="13" fillId="0" borderId="1" xfId="616" applyNumberFormat="1" applyFont="1" applyFill="1" applyBorder="1" applyAlignment="1"/>
    <xf numFmtId="183" fontId="13" fillId="0" borderId="1" xfId="616" applyNumberFormat="1" applyFont="1" applyFill="1" applyBorder="1" applyAlignment="1"/>
    <xf numFmtId="43" fontId="13" fillId="0" borderId="1" xfId="616" applyNumberFormat="1" applyFont="1" applyFill="1" applyBorder="1" applyAlignment="1"/>
    <xf numFmtId="186" fontId="13" fillId="0" borderId="1" xfId="996" applyNumberFormat="1" applyFont="1" applyFill="1" applyBorder="1" applyAlignment="1">
      <alignment horizontal="center"/>
    </xf>
    <xf numFmtId="0" fontId="13" fillId="0" borderId="1" xfId="939" applyFont="1" applyFill="1" applyBorder="1" applyAlignment="1">
      <alignment horizontal="center" wrapText="1"/>
    </xf>
    <xf numFmtId="0" fontId="13" fillId="0" borderId="0" xfId="996" applyFont="1" applyFill="1" applyAlignment="1"/>
    <xf numFmtId="4" fontId="14" fillId="0" borderId="14" xfId="0" applyNumberFormat="1" applyFont="1" applyBorder="1" applyAlignment="1">
      <alignment horizontal="right" vertical="justify"/>
    </xf>
    <xf numFmtId="0" fontId="30" fillId="0" borderId="14" xfId="939" applyFont="1" applyFill="1" applyBorder="1" applyAlignment="1">
      <alignment horizontal="center" vertical="center" wrapText="1"/>
    </xf>
    <xf numFmtId="4" fontId="14" fillId="0" borderId="2" xfId="0" applyNumberFormat="1" applyFont="1" applyBorder="1" applyAlignment="1">
      <alignment horizontal="right" vertical="justify"/>
    </xf>
    <xf numFmtId="4" fontId="14" fillId="0" borderId="2" xfId="0" applyNumberFormat="1" applyFont="1" applyFill="1" applyBorder="1" applyAlignment="1">
      <alignment horizontal="right" vertical="justify"/>
    </xf>
    <xf numFmtId="169" fontId="14" fillId="0" borderId="2" xfId="0" applyNumberFormat="1" applyFont="1" applyBorder="1" applyAlignment="1">
      <alignment horizontal="right" vertical="justify" wrapText="1"/>
    </xf>
    <xf numFmtId="169" fontId="14" fillId="0" borderId="41" xfId="0" applyNumberFormat="1" applyFont="1" applyBorder="1" applyAlignment="1">
      <alignment horizontal="right" vertical="justify" wrapText="1"/>
    </xf>
    <xf numFmtId="0" fontId="30" fillId="0" borderId="41" xfId="939" applyFont="1" applyFill="1" applyBorder="1" applyAlignment="1">
      <alignment horizontal="center" vertical="center" wrapText="1"/>
    </xf>
    <xf numFmtId="185" fontId="13" fillId="0" borderId="1" xfId="616" applyNumberFormat="1" applyFont="1" applyFill="1" applyBorder="1"/>
    <xf numFmtId="43" fontId="13" fillId="0" borderId="1" xfId="616" applyNumberFormat="1" applyFont="1" applyFill="1" applyBorder="1"/>
    <xf numFmtId="182" fontId="14" fillId="0" borderId="14" xfId="996" applyNumberFormat="1" applyFont="1" applyFill="1" applyBorder="1"/>
    <xf numFmtId="182" fontId="14" fillId="0" borderId="2" xfId="616" applyNumberFormat="1" applyFont="1" applyFill="1" applyBorder="1"/>
    <xf numFmtId="182" fontId="30" fillId="0" borderId="2" xfId="616" applyNumberFormat="1" applyFont="1" applyFill="1" applyBorder="1"/>
    <xf numFmtId="180" fontId="14" fillId="25" borderId="2" xfId="1005" applyNumberFormat="1" applyFont="1" applyFill="1" applyBorder="1" applyAlignment="1">
      <alignment horizontal="left" wrapText="1"/>
    </xf>
    <xf numFmtId="177" fontId="14" fillId="25" borderId="2" xfId="616" applyNumberFormat="1" applyFont="1" applyFill="1" applyBorder="1" applyAlignment="1">
      <alignment horizontal="center" wrapText="1"/>
    </xf>
    <xf numFmtId="169" fontId="14" fillId="25" borderId="2" xfId="996" applyNumberFormat="1" applyFont="1" applyFill="1" applyBorder="1"/>
    <xf numFmtId="169" fontId="14" fillId="25" borderId="2" xfId="616" applyNumberFormat="1" applyFont="1" applyFill="1" applyBorder="1" applyAlignment="1">
      <alignment horizontal="center" wrapText="1"/>
    </xf>
    <xf numFmtId="182" fontId="30" fillId="25" borderId="2" xfId="616" applyNumberFormat="1" applyFont="1" applyFill="1" applyBorder="1"/>
    <xf numFmtId="169" fontId="14" fillId="25" borderId="2" xfId="616" applyNumberFormat="1" applyFont="1" applyFill="1" applyBorder="1"/>
    <xf numFmtId="183" fontId="14" fillId="25" borderId="2" xfId="616" applyNumberFormat="1" applyFont="1" applyFill="1" applyBorder="1"/>
    <xf numFmtId="0" fontId="14" fillId="25" borderId="2" xfId="996" applyFont="1" applyFill="1" applyBorder="1" applyAlignment="1">
      <alignment horizontal="center"/>
    </xf>
    <xf numFmtId="180" fontId="14" fillId="0" borderId="41" xfId="1005" applyNumberFormat="1" applyFont="1" applyFill="1" applyBorder="1" applyAlignment="1">
      <alignment horizontal="left" wrapText="1"/>
    </xf>
    <xf numFmtId="182" fontId="30" fillId="0" borderId="41" xfId="616" applyNumberFormat="1" applyFont="1" applyFill="1" applyBorder="1"/>
    <xf numFmtId="183" fontId="14" fillId="0" borderId="1" xfId="616" applyNumberFormat="1" applyFont="1" applyFill="1" applyBorder="1"/>
    <xf numFmtId="0" fontId="14" fillId="0" borderId="14" xfId="0" applyFont="1" applyBorder="1" applyAlignment="1">
      <alignment horizontal="right" wrapText="1"/>
    </xf>
    <xf numFmtId="169" fontId="14" fillId="0" borderId="14" xfId="616" applyNumberFormat="1" applyFont="1" applyFill="1" applyBorder="1" applyAlignment="1">
      <alignment horizontal="right"/>
    </xf>
    <xf numFmtId="183" fontId="14" fillId="0" borderId="14" xfId="616" applyNumberFormat="1" applyFont="1" applyFill="1" applyBorder="1" applyAlignment="1">
      <alignment horizontal="right"/>
    </xf>
    <xf numFmtId="0" fontId="14" fillId="0" borderId="2" xfId="0" applyFont="1" applyBorder="1" applyAlignment="1">
      <alignment horizontal="right" wrapText="1"/>
    </xf>
    <xf numFmtId="173" fontId="14" fillId="0" borderId="2" xfId="616" applyFont="1" applyBorder="1" applyAlignment="1">
      <alignment horizontal="right" wrapText="1"/>
    </xf>
    <xf numFmtId="169" fontId="14" fillId="0" borderId="2" xfId="616" applyNumberFormat="1" applyFont="1" applyFill="1" applyBorder="1" applyAlignment="1">
      <alignment horizontal="right"/>
    </xf>
    <xf numFmtId="183" fontId="14" fillId="0" borderId="2" xfId="616" applyNumberFormat="1" applyFont="1" applyFill="1" applyBorder="1" applyAlignment="1">
      <alignment horizontal="right"/>
    </xf>
    <xf numFmtId="0" fontId="14" fillId="0" borderId="2" xfId="939" applyFont="1" applyFill="1" applyBorder="1" applyAlignment="1">
      <alignment vertical="center" wrapText="1"/>
    </xf>
    <xf numFmtId="169" fontId="14" fillId="0" borderId="2" xfId="616" applyNumberFormat="1" applyFont="1" applyFill="1" applyBorder="1" applyAlignment="1">
      <alignment horizontal="right" wrapText="1"/>
    </xf>
    <xf numFmtId="0" fontId="14" fillId="0" borderId="2" xfId="973" applyFont="1" applyFill="1" applyBorder="1" applyAlignment="1">
      <alignment wrapText="1"/>
    </xf>
    <xf numFmtId="0" fontId="14" fillId="0" borderId="41" xfId="973" applyFont="1" applyFill="1" applyBorder="1" applyAlignment="1">
      <alignment wrapText="1"/>
    </xf>
    <xf numFmtId="169" fontId="14" fillId="0" borderId="41" xfId="616" applyNumberFormat="1" applyFont="1" applyFill="1" applyBorder="1" applyAlignment="1">
      <alignment horizontal="right" wrapText="1"/>
    </xf>
    <xf numFmtId="173" fontId="14" fillId="0" borderId="41" xfId="616" applyFont="1" applyBorder="1" applyAlignment="1">
      <alignment horizontal="right" wrapText="1"/>
    </xf>
    <xf numFmtId="169" fontId="14" fillId="0" borderId="41" xfId="616" applyNumberFormat="1" applyFont="1" applyFill="1" applyBorder="1" applyAlignment="1">
      <alignment horizontal="right"/>
    </xf>
    <xf numFmtId="183" fontId="14" fillId="0" borderId="41" xfId="616" applyNumberFormat="1" applyFont="1" applyFill="1" applyBorder="1" applyAlignment="1">
      <alignment horizontal="right" wrapText="1"/>
    </xf>
    <xf numFmtId="183" fontId="14" fillId="0" borderId="41" xfId="616" applyNumberFormat="1" applyFont="1" applyFill="1" applyBorder="1" applyAlignment="1">
      <alignment horizontal="right"/>
    </xf>
    <xf numFmtId="0" fontId="14" fillId="0" borderId="41" xfId="996" applyFont="1" applyFill="1" applyBorder="1"/>
    <xf numFmtId="169" fontId="13" fillId="0" borderId="1" xfId="996" applyNumberFormat="1" applyFont="1" applyFill="1" applyBorder="1" applyAlignment="1">
      <alignment horizontal="center" vertical="center"/>
    </xf>
    <xf numFmtId="182" fontId="13" fillId="0" borderId="1" xfId="996" applyNumberFormat="1" applyFont="1" applyFill="1" applyBorder="1" applyAlignment="1">
      <alignment horizontal="center" vertical="center"/>
    </xf>
    <xf numFmtId="0" fontId="13" fillId="0" borderId="1" xfId="996" applyFont="1" applyFill="1" applyBorder="1" applyAlignment="1">
      <alignment horizontal="center" vertical="center" wrapText="1"/>
    </xf>
    <xf numFmtId="183" fontId="13" fillId="0" borderId="1" xfId="996" applyNumberFormat="1" applyFont="1" applyFill="1" applyBorder="1" applyAlignment="1">
      <alignment horizontal="center" vertical="center" wrapText="1"/>
    </xf>
    <xf numFmtId="0" fontId="0" fillId="0" borderId="1" xfId="0" applyBorder="1" applyAlignment="1">
      <alignment horizontal="center" vertical="center" wrapText="1"/>
    </xf>
    <xf numFmtId="0" fontId="14" fillId="0" borderId="42" xfId="996" applyFont="1" applyFill="1" applyBorder="1" applyAlignment="1">
      <alignment horizontal="center" vertical="center"/>
    </xf>
    <xf numFmtId="0" fontId="14" fillId="0" borderId="42" xfId="973" applyFont="1" applyFill="1" applyBorder="1" applyAlignment="1">
      <alignment horizontal="justify" vertical="center" wrapText="1"/>
    </xf>
    <xf numFmtId="177" fontId="14" fillId="0" borderId="42" xfId="616" applyNumberFormat="1" applyFont="1" applyFill="1" applyBorder="1" applyAlignment="1">
      <alignment horizontal="center" vertical="center" wrapText="1"/>
    </xf>
    <xf numFmtId="169" fontId="14" fillId="0" borderId="42" xfId="616" applyNumberFormat="1" applyFont="1" applyFill="1" applyBorder="1" applyAlignment="1">
      <alignment vertical="center"/>
    </xf>
    <xf numFmtId="169" fontId="13" fillId="0" borderId="42" xfId="616" applyNumberFormat="1" applyFont="1" applyFill="1" applyBorder="1" applyAlignment="1">
      <alignment vertical="center"/>
    </xf>
    <xf numFmtId="182" fontId="14" fillId="0" borderId="42" xfId="616" applyNumberFormat="1" applyFont="1" applyFill="1" applyBorder="1" applyAlignment="1">
      <alignment vertical="center"/>
    </xf>
    <xf numFmtId="183" fontId="14" fillId="0" borderId="42" xfId="616" applyNumberFormat="1" applyFont="1" applyFill="1" applyBorder="1" applyAlignment="1">
      <alignment vertical="center"/>
    </xf>
    <xf numFmtId="0" fontId="14" fillId="0" borderId="42" xfId="939" applyFont="1" applyFill="1" applyBorder="1" applyAlignment="1">
      <alignment horizontal="center" vertical="center" wrapText="1"/>
    </xf>
    <xf numFmtId="0" fontId="14" fillId="0" borderId="0" xfId="996" applyFont="1" applyFill="1" applyAlignment="1">
      <alignment horizontal="center" vertical="center"/>
    </xf>
    <xf numFmtId="0" fontId="13" fillId="0" borderId="0" xfId="1009" applyFont="1" applyFill="1" applyAlignment="1"/>
    <xf numFmtId="177" fontId="13" fillId="0" borderId="0" xfId="693" applyNumberFormat="1" applyFont="1" applyFill="1" applyAlignment="1"/>
    <xf numFmtId="0" fontId="2" fillId="0" borderId="0" xfId="965" applyFont="1" applyFill="1"/>
    <xf numFmtId="9" fontId="2" fillId="0" borderId="0" xfId="1049" applyFont="1" applyFill="1"/>
    <xf numFmtId="177" fontId="2" fillId="0" borderId="0" xfId="627" applyNumberFormat="1" applyFont="1" applyFill="1"/>
    <xf numFmtId="0" fontId="8" fillId="0" borderId="0" xfId="965" applyFont="1" applyFill="1"/>
    <xf numFmtId="0" fontId="37" fillId="0" borderId="0" xfId="965" applyFont="1" applyFill="1"/>
    <xf numFmtId="177" fontId="8" fillId="0" borderId="0" xfId="965" applyNumberFormat="1" applyFont="1" applyFill="1"/>
    <xf numFmtId="177" fontId="8" fillId="0" borderId="0" xfId="627" applyNumberFormat="1" applyFont="1" applyFill="1"/>
    <xf numFmtId="9" fontId="8" fillId="0" borderId="0" xfId="1049" applyFont="1" applyFill="1"/>
    <xf numFmtId="0" fontId="13" fillId="0" borderId="0" xfId="965" applyFont="1" applyFill="1"/>
    <xf numFmtId="9" fontId="13" fillId="0" borderId="0" xfId="1049" applyFont="1" applyFill="1"/>
    <xf numFmtId="9" fontId="14" fillId="0" borderId="0" xfId="1049" applyFont="1" applyFill="1"/>
    <xf numFmtId="0" fontId="14" fillId="0" borderId="0" xfId="965" applyFont="1" applyFill="1"/>
    <xf numFmtId="0" fontId="17" fillId="0" borderId="0" xfId="973" applyNumberFormat="1" applyFont="1" applyFill="1" applyAlignment="1"/>
    <xf numFmtId="0" fontId="2" fillId="0" borderId="0" xfId="965" applyFont="1" applyFill="1" applyAlignment="1">
      <alignment horizontal="left"/>
    </xf>
    <xf numFmtId="0" fontId="7" fillId="0" borderId="1" xfId="984" applyFont="1" applyFill="1" applyBorder="1" applyAlignment="1">
      <alignment horizontal="center" vertical="center" wrapText="1"/>
    </xf>
    <xf numFmtId="0" fontId="7" fillId="0" borderId="0" xfId="965" applyFont="1" applyFill="1" applyAlignment="1">
      <alignment wrapText="1"/>
    </xf>
    <xf numFmtId="0" fontId="7" fillId="0" borderId="0" xfId="965" applyFont="1" applyFill="1"/>
    <xf numFmtId="177" fontId="7" fillId="0" borderId="0" xfId="627" applyNumberFormat="1" applyFont="1" applyFill="1"/>
    <xf numFmtId="9" fontId="7" fillId="0" borderId="0" xfId="1049" applyFont="1" applyFill="1"/>
    <xf numFmtId="0" fontId="14" fillId="0" borderId="42" xfId="965" applyFont="1" applyFill="1" applyBorder="1" applyAlignment="1">
      <alignment horizontal="center" vertical="top" wrapText="1"/>
    </xf>
    <xf numFmtId="0" fontId="13" fillId="0" borderId="42" xfId="965" applyFont="1" applyFill="1" applyBorder="1" applyAlignment="1">
      <alignment horizontal="center" vertical="top" wrapText="1"/>
    </xf>
    <xf numFmtId="183" fontId="13" fillId="0" borderId="42" xfId="616" applyNumberFormat="1" applyFont="1" applyFill="1" applyBorder="1" applyAlignment="1">
      <alignment horizontal="center" vertical="top" wrapText="1"/>
    </xf>
    <xf numFmtId="185" fontId="13" fillId="0" borderId="42" xfId="616" applyNumberFormat="1" applyFont="1" applyFill="1" applyBorder="1" applyAlignment="1">
      <alignment horizontal="center" vertical="top" wrapText="1"/>
    </xf>
    <xf numFmtId="177" fontId="14" fillId="0" borderId="0" xfId="627" applyNumberFormat="1" applyFont="1" applyFill="1"/>
    <xf numFmtId="0" fontId="14" fillId="0" borderId="23" xfId="965" applyFont="1" applyFill="1" applyBorder="1" applyAlignment="1">
      <alignment horizontal="center" vertical="top" wrapText="1"/>
    </xf>
    <xf numFmtId="0" fontId="14" fillId="0" borderId="23" xfId="965" applyFont="1" applyFill="1" applyBorder="1" applyAlignment="1">
      <alignment horizontal="left" wrapText="1"/>
    </xf>
    <xf numFmtId="183" fontId="14" fillId="0" borderId="23" xfId="616" applyNumberFormat="1" applyFont="1" applyFill="1" applyBorder="1" applyAlignment="1">
      <alignment horizontal="center" vertical="top" wrapText="1"/>
    </xf>
    <xf numFmtId="177" fontId="14" fillId="0" borderId="23" xfId="965" applyNumberFormat="1" applyFont="1" applyFill="1" applyBorder="1" applyAlignment="1">
      <alignment horizontal="center" vertical="top" wrapText="1"/>
    </xf>
    <xf numFmtId="0" fontId="14" fillId="0" borderId="2" xfId="965" applyFont="1" applyFill="1" applyBorder="1" applyAlignment="1">
      <alignment horizontal="center" vertical="top" wrapText="1"/>
    </xf>
    <xf numFmtId="0" fontId="14" fillId="0" borderId="2" xfId="965" applyFont="1" applyFill="1" applyBorder="1" applyAlignment="1">
      <alignment horizontal="left" vertical="top" wrapText="1"/>
    </xf>
    <xf numFmtId="183" fontId="14" fillId="0" borderId="2" xfId="616" applyNumberFormat="1" applyFont="1" applyFill="1" applyBorder="1" applyAlignment="1">
      <alignment horizontal="center" vertical="top" wrapText="1"/>
    </xf>
    <xf numFmtId="177" fontId="14" fillId="0" borderId="2" xfId="965" applyNumberFormat="1" applyFont="1" applyFill="1" applyBorder="1" applyAlignment="1">
      <alignment horizontal="center" vertical="top" wrapText="1"/>
    </xf>
    <xf numFmtId="177" fontId="14" fillId="0" borderId="2" xfId="627" applyNumberFormat="1" applyFont="1" applyFill="1" applyBorder="1" applyAlignment="1">
      <alignment horizontal="center" vertical="top" wrapText="1"/>
    </xf>
    <xf numFmtId="177" fontId="13" fillId="0" borderId="0" xfId="627" applyNumberFormat="1" applyFont="1" applyFill="1"/>
    <xf numFmtId="0" fontId="8" fillId="0" borderId="40" xfId="965" applyFont="1" applyFill="1" applyBorder="1"/>
    <xf numFmtId="0" fontId="8" fillId="0" borderId="0" xfId="965" applyFont="1" applyFill="1" applyBorder="1"/>
    <xf numFmtId="0" fontId="8" fillId="0" borderId="43" xfId="965" applyFont="1" applyFill="1" applyBorder="1"/>
    <xf numFmtId="0" fontId="13" fillId="0" borderId="0" xfId="965" applyFont="1" applyFill="1" applyAlignment="1">
      <alignment horizontal="center"/>
    </xf>
    <xf numFmtId="0" fontId="14" fillId="25" borderId="2" xfId="965" applyFont="1" applyFill="1" applyBorder="1" applyAlignment="1">
      <alignment horizontal="left" vertical="top" wrapText="1"/>
    </xf>
    <xf numFmtId="0" fontId="2" fillId="0" borderId="40" xfId="0" applyFont="1" applyFill="1" applyBorder="1" applyAlignment="1">
      <alignment horizontal="justify" vertical="center" wrapText="1"/>
    </xf>
    <xf numFmtId="0" fontId="3" fillId="25" borderId="0" xfId="0" applyFont="1" applyFill="1"/>
    <xf numFmtId="0" fontId="38" fillId="0" borderId="0" xfId="0" applyFont="1" applyAlignment="1">
      <alignment horizontal="center"/>
    </xf>
    <xf numFmtId="0" fontId="3" fillId="25" borderId="1" xfId="0" applyFont="1" applyFill="1" applyBorder="1" applyAlignment="1">
      <alignment horizontal="center" vertical="center" wrapText="1"/>
    </xf>
    <xf numFmtId="0" fontId="66" fillId="0" borderId="1" xfId="0" applyFont="1" applyBorder="1" applyAlignment="1">
      <alignment horizontal="center"/>
    </xf>
    <xf numFmtId="0" fontId="66" fillId="25" borderId="1" xfId="0" applyFont="1" applyFill="1" applyBorder="1" applyAlignment="1">
      <alignment horizontal="center"/>
    </xf>
    <xf numFmtId="0" fontId="3" fillId="0" borderId="14" xfId="0" applyFont="1" applyBorder="1" applyAlignment="1">
      <alignment horizontal="center"/>
    </xf>
    <xf numFmtId="180" fontId="3" fillId="0" borderId="14" xfId="0" applyNumberFormat="1" applyFont="1" applyBorder="1" applyAlignment="1">
      <alignment horizontal="center"/>
    </xf>
    <xf numFmtId="180" fontId="3" fillId="0" borderId="14" xfId="0" applyNumberFormat="1" applyFont="1" applyBorder="1" applyAlignment="1">
      <alignment horizontal="right" vertical="distributed"/>
    </xf>
    <xf numFmtId="180" fontId="3" fillId="25" borderId="14" xfId="0" applyNumberFormat="1" applyFont="1" applyFill="1" applyBorder="1" applyAlignment="1">
      <alignment horizontal="right" vertical="distributed"/>
    </xf>
    <xf numFmtId="173" fontId="3" fillId="0" borderId="14" xfId="616" applyFont="1" applyBorder="1" applyAlignment="1">
      <alignment horizontal="right" vertical="distributed"/>
    </xf>
    <xf numFmtId="0" fontId="3" fillId="0" borderId="14" xfId="0" applyFont="1" applyBorder="1"/>
    <xf numFmtId="0" fontId="3" fillId="0" borderId="2" xfId="0" quotePrefix="1" applyFont="1" applyBorder="1"/>
    <xf numFmtId="180" fontId="3" fillId="0" borderId="14" xfId="0" applyNumberFormat="1" applyFont="1" applyBorder="1" applyAlignment="1">
      <alignment horizontal="center" vertical="distributed"/>
    </xf>
    <xf numFmtId="0" fontId="3" fillId="0" borderId="2" xfId="0" applyFont="1" applyBorder="1" applyAlignment="1">
      <alignment horizontal="center"/>
    </xf>
    <xf numFmtId="0" fontId="3" fillId="0" borderId="2" xfId="0" applyFont="1" applyBorder="1"/>
    <xf numFmtId="180" fontId="3" fillId="0" borderId="2" xfId="0" applyNumberFormat="1" applyFont="1" applyBorder="1" applyAlignment="1">
      <alignment horizontal="right" vertical="distributed"/>
    </xf>
    <xf numFmtId="180" fontId="3" fillId="25" borderId="2" xfId="0" applyNumberFormat="1" applyFont="1" applyFill="1" applyBorder="1" applyAlignment="1">
      <alignment horizontal="right" vertical="distributed"/>
    </xf>
    <xf numFmtId="173" fontId="3" fillId="0" borderId="2" xfId="616" applyFont="1" applyBorder="1" applyAlignment="1">
      <alignment horizontal="right" vertical="distributed"/>
    </xf>
    <xf numFmtId="0" fontId="2" fillId="0" borderId="2" xfId="0" quotePrefix="1" applyFont="1" applyBorder="1"/>
    <xf numFmtId="3" fontId="2" fillId="0" borderId="2" xfId="0" applyNumberFormat="1" applyFont="1" applyBorder="1" applyAlignment="1">
      <alignment horizontal="right" vertical="distributed"/>
    </xf>
    <xf numFmtId="173" fontId="2" fillId="0" borderId="2" xfId="616" applyFont="1" applyBorder="1" applyAlignment="1">
      <alignment horizontal="right" vertical="distributed"/>
    </xf>
    <xf numFmtId="180" fontId="2" fillId="25" borderId="2" xfId="0" applyNumberFormat="1" applyFont="1" applyFill="1" applyBorder="1" applyAlignment="1">
      <alignment horizontal="right" vertical="distributed"/>
    </xf>
    <xf numFmtId="180" fontId="2" fillId="0" borderId="2" xfId="0" applyNumberFormat="1" applyFont="1" applyBorder="1" applyAlignment="1">
      <alignment horizontal="right" vertical="distributed"/>
    </xf>
    <xf numFmtId="173" fontId="3" fillId="25" borderId="2" xfId="616" applyFont="1" applyFill="1" applyBorder="1" applyAlignment="1">
      <alignment horizontal="right" vertical="distributed"/>
    </xf>
    <xf numFmtId="173" fontId="2" fillId="25" borderId="2" xfId="616" applyFont="1" applyFill="1" applyBorder="1" applyAlignment="1">
      <alignment horizontal="right" vertical="distributed"/>
    </xf>
    <xf numFmtId="178" fontId="3" fillId="0" borderId="2" xfId="616" applyNumberFormat="1" applyFont="1" applyBorder="1" applyAlignment="1">
      <alignment horizontal="right" vertical="distributed"/>
    </xf>
    <xf numFmtId="178" fontId="2" fillId="0" borderId="2" xfId="616" applyNumberFormat="1" applyFont="1" applyBorder="1" applyAlignment="1">
      <alignment horizontal="right" vertical="distributed"/>
    </xf>
    <xf numFmtId="0" fontId="2" fillId="0" borderId="40" xfId="0" quotePrefix="1" applyFont="1" applyBorder="1"/>
    <xf numFmtId="3" fontId="2" fillId="0" borderId="40" xfId="0" applyNumberFormat="1" applyFont="1" applyBorder="1" applyAlignment="1">
      <alignment horizontal="right" vertical="distributed"/>
    </xf>
    <xf numFmtId="180" fontId="2" fillId="25" borderId="40" xfId="0" applyNumberFormat="1" applyFont="1" applyFill="1" applyBorder="1" applyAlignment="1">
      <alignment horizontal="right" vertical="distributed"/>
    </xf>
    <xf numFmtId="173" fontId="2" fillId="0" borderId="40" xfId="616" applyFont="1" applyBorder="1" applyAlignment="1">
      <alignment horizontal="right" vertical="distributed"/>
    </xf>
    <xf numFmtId="180" fontId="2" fillId="0" borderId="40" xfId="0" applyNumberFormat="1" applyFont="1" applyBorder="1" applyAlignment="1">
      <alignment horizontal="right" vertical="distributed"/>
    </xf>
    <xf numFmtId="0" fontId="2" fillId="25" borderId="0" xfId="0" applyFont="1" applyFill="1"/>
    <xf numFmtId="180" fontId="2" fillId="0" borderId="0" xfId="0" applyNumberFormat="1" applyFont="1"/>
    <xf numFmtId="0" fontId="4" fillId="0" borderId="0" xfId="0" applyFont="1" applyFill="1" applyAlignment="1">
      <alignment horizontal="right" vertical="center"/>
    </xf>
    <xf numFmtId="0" fontId="181" fillId="0" borderId="0" xfId="0" applyFont="1" applyFill="1" applyAlignment="1">
      <alignment vertical="center"/>
    </xf>
    <xf numFmtId="0" fontId="181" fillId="25" borderId="0" xfId="0" applyFont="1" applyFill="1" applyAlignment="1">
      <alignment vertical="center"/>
    </xf>
    <xf numFmtId="0" fontId="38" fillId="0" borderId="0" xfId="0" applyFont="1"/>
    <xf numFmtId="0" fontId="38" fillId="25" borderId="0" xfId="0" applyFont="1" applyFill="1"/>
    <xf numFmtId="0" fontId="182" fillId="0" borderId="0" xfId="0" applyFont="1" applyAlignment="1"/>
    <xf numFmtId="0" fontId="182" fillId="25" borderId="0" xfId="0" applyFont="1" applyFill="1" applyAlignment="1"/>
    <xf numFmtId="0" fontId="2" fillId="0" borderId="0" xfId="0" applyFont="1" applyAlignment="1"/>
    <xf numFmtId="0" fontId="19" fillId="0" borderId="0" xfId="0" applyFont="1" applyBorder="1" applyAlignment="1">
      <alignment vertical="center"/>
    </xf>
    <xf numFmtId="0" fontId="3" fillId="0" borderId="1" xfId="0" applyFont="1" applyBorder="1" applyAlignment="1">
      <alignment horizontal="center"/>
    </xf>
    <xf numFmtId="0" fontId="3" fillId="0" borderId="0" xfId="0" applyFont="1" applyFill="1" applyBorder="1" applyAlignment="1">
      <alignment horizontal="left"/>
    </xf>
    <xf numFmtId="3" fontId="3" fillId="0" borderId="43" xfId="616" applyNumberFormat="1" applyFont="1" applyFill="1" applyBorder="1" applyAlignment="1"/>
    <xf numFmtId="178" fontId="18" fillId="0" borderId="0" xfId="616" applyNumberFormat="1" applyFont="1" applyFill="1" applyBorder="1" applyAlignment="1">
      <alignment horizontal="center" vertical="center"/>
    </xf>
    <xf numFmtId="0" fontId="18" fillId="0" borderId="41" xfId="0" applyFont="1" applyBorder="1"/>
    <xf numFmtId="0" fontId="18" fillId="0" borderId="0" xfId="0" applyFont="1" applyAlignment="1">
      <alignment horizontal="right"/>
    </xf>
    <xf numFmtId="3" fontId="18" fillId="0" borderId="19" xfId="0" applyNumberFormat="1" applyFont="1" applyFill="1" applyBorder="1" applyAlignment="1">
      <alignment horizontal="center" vertical="center"/>
    </xf>
    <xf numFmtId="4" fontId="18" fillId="0" borderId="2" xfId="0" applyNumberFormat="1" applyFont="1" applyBorder="1" applyAlignment="1">
      <alignment horizontal="right"/>
    </xf>
    <xf numFmtId="3" fontId="18" fillId="0" borderId="2" xfId="0" applyNumberFormat="1" applyFont="1" applyBorder="1" applyAlignment="1">
      <alignment horizontal="right"/>
    </xf>
    <xf numFmtId="173" fontId="18" fillId="0" borderId="2" xfId="616" applyFont="1" applyBorder="1" applyAlignment="1">
      <alignment horizontal="right"/>
    </xf>
    <xf numFmtId="260" fontId="18" fillId="0" borderId="1" xfId="0" applyNumberFormat="1" applyFont="1" applyBorder="1" applyAlignment="1">
      <alignment horizontal="right"/>
    </xf>
    <xf numFmtId="171" fontId="18" fillId="0" borderId="1" xfId="0" applyNumberFormat="1" applyFont="1" applyBorder="1" applyAlignment="1">
      <alignment horizontal="right" vertical="justify"/>
    </xf>
    <xf numFmtId="261" fontId="18" fillId="0" borderId="2" xfId="616" applyNumberFormat="1" applyFont="1" applyBorder="1" applyAlignment="1">
      <alignment horizontal="right"/>
    </xf>
    <xf numFmtId="0" fontId="7" fillId="0" borderId="22" xfId="0" applyFont="1" applyBorder="1" applyAlignment="1">
      <alignment horizontal="center"/>
    </xf>
    <xf numFmtId="3" fontId="7" fillId="0" borderId="22" xfId="0" applyNumberFormat="1" applyFont="1" applyFill="1" applyBorder="1" applyAlignment="1">
      <alignment horizontal="right"/>
    </xf>
    <xf numFmtId="4" fontId="7" fillId="0" borderId="22" xfId="0" applyNumberFormat="1" applyFont="1" applyFill="1" applyBorder="1" applyAlignment="1">
      <alignment horizontal="right"/>
    </xf>
    <xf numFmtId="0" fontId="7" fillId="0" borderId="39"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18" fillId="0" borderId="19" xfId="0" applyFont="1" applyFill="1" applyBorder="1" applyAlignment="1">
      <alignment horizontal="left" vertical="center"/>
    </xf>
    <xf numFmtId="173" fontId="7" fillId="0" borderId="22" xfId="616" applyFont="1" applyFill="1" applyBorder="1" applyAlignment="1">
      <alignment horizontal="right"/>
    </xf>
    <xf numFmtId="259" fontId="7" fillId="0" borderId="1" xfId="0" applyNumberFormat="1" applyFont="1" applyFill="1" applyBorder="1" applyAlignment="1">
      <alignment horizontal="right"/>
    </xf>
    <xf numFmtId="0" fontId="7" fillId="0" borderId="19" xfId="0" applyFont="1" applyFill="1" applyBorder="1" applyAlignment="1">
      <alignment horizontal="center" vertical="center"/>
    </xf>
    <xf numFmtId="0" fontId="7" fillId="0" borderId="19" xfId="0" applyFont="1" applyFill="1" applyBorder="1" applyAlignment="1">
      <alignment horizontal="left" vertical="center"/>
    </xf>
    <xf numFmtId="4" fontId="7" fillId="0" borderId="19" xfId="0" applyNumberFormat="1" applyFont="1" applyFill="1" applyBorder="1" applyAlignment="1">
      <alignment horizontal="right" vertical="center"/>
    </xf>
    <xf numFmtId="3" fontId="7" fillId="0" borderId="19" xfId="0" applyNumberFormat="1" applyFont="1" applyFill="1" applyBorder="1" applyAlignment="1">
      <alignment horizontal="right" vertical="center"/>
    </xf>
    <xf numFmtId="0" fontId="7" fillId="0" borderId="3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173" fontId="18" fillId="25" borderId="2" xfId="616" applyFont="1" applyFill="1" applyBorder="1" applyAlignment="1">
      <alignment horizontal="right" vertical="justify"/>
    </xf>
    <xf numFmtId="178" fontId="18" fillId="25" borderId="2" xfId="616" applyNumberFormat="1" applyFont="1" applyFill="1" applyBorder="1" applyAlignment="1">
      <alignment horizontal="right" vertical="justify"/>
    </xf>
    <xf numFmtId="173" fontId="19" fillId="25" borderId="2" xfId="616" applyFont="1" applyFill="1" applyBorder="1" applyAlignment="1">
      <alignment horizontal="right" vertical="justify"/>
    </xf>
    <xf numFmtId="0" fontId="3" fillId="0" borderId="42" xfId="0" applyFont="1" applyBorder="1" applyAlignment="1">
      <alignment horizontal="center" vertical="center" wrapText="1"/>
    </xf>
    <xf numFmtId="0" fontId="3" fillId="0" borderId="42" xfId="0" applyFont="1" applyBorder="1" applyAlignment="1">
      <alignment horizontal="center" vertical="center"/>
    </xf>
    <xf numFmtId="0" fontId="2" fillId="0" borderId="0" xfId="0" applyFont="1" applyAlignment="1">
      <alignment horizontal="right"/>
    </xf>
    <xf numFmtId="0" fontId="2" fillId="0" borderId="41" xfId="0" applyFont="1" applyBorder="1"/>
    <xf numFmtId="0" fontId="3" fillId="0" borderId="1" xfId="0" applyFont="1" applyBorder="1"/>
    <xf numFmtId="0" fontId="3" fillId="0" borderId="1" xfId="0" applyFont="1" applyFill="1" applyBorder="1" applyAlignment="1">
      <alignment horizontal="left" vertical="center" wrapText="1"/>
    </xf>
    <xf numFmtId="178" fontId="2" fillId="0" borderId="42" xfId="616" applyNumberFormat="1" applyFont="1" applyFill="1" applyBorder="1" applyAlignment="1">
      <alignment vertical="center" wrapText="1"/>
    </xf>
    <xf numFmtId="0" fontId="19" fillId="0" borderId="19" xfId="0" applyFont="1" applyBorder="1" applyAlignment="1">
      <alignment horizontal="center" vertical="center"/>
    </xf>
    <xf numFmtId="0" fontId="19" fillId="0" borderId="19" xfId="0" applyFont="1" applyBorder="1" applyAlignment="1">
      <alignment horizontal="left" vertical="center"/>
    </xf>
    <xf numFmtId="171" fontId="19" fillId="0" borderId="19" xfId="0" applyNumberFormat="1" applyFont="1" applyBorder="1" applyAlignment="1">
      <alignment horizontal="right"/>
    </xf>
    <xf numFmtId="3" fontId="19" fillId="0" borderId="19" xfId="0" applyNumberFormat="1" applyFont="1" applyBorder="1" applyAlignment="1">
      <alignment horizontal="right"/>
    </xf>
    <xf numFmtId="0" fontId="19" fillId="0" borderId="19" xfId="0" applyFont="1" applyBorder="1" applyAlignment="1">
      <alignment horizontal="right"/>
    </xf>
    <xf numFmtId="4" fontId="19" fillId="0" borderId="19" xfId="0" applyNumberFormat="1" applyFont="1" applyBorder="1" applyAlignment="1">
      <alignment horizontal="right"/>
    </xf>
    <xf numFmtId="4" fontId="19" fillId="0" borderId="19" xfId="0" applyNumberFormat="1" applyFont="1" applyBorder="1" applyAlignment="1">
      <alignment horizontal="right" vertical="center"/>
    </xf>
    <xf numFmtId="3" fontId="19" fillId="0" borderId="22" xfId="0" applyNumberFormat="1" applyFont="1" applyBorder="1" applyAlignment="1">
      <alignment horizontal="right"/>
    </xf>
    <xf numFmtId="0" fontId="19" fillId="0" borderId="14" xfId="0" applyFont="1" applyBorder="1" applyAlignment="1">
      <alignment horizontal="center"/>
    </xf>
    <xf numFmtId="0" fontId="19" fillId="0" borderId="14" xfId="0" applyFont="1" applyBorder="1"/>
    <xf numFmtId="171" fontId="19" fillId="0" borderId="14" xfId="0" applyNumberFormat="1" applyFont="1" applyBorder="1" applyAlignment="1">
      <alignment horizontal="right"/>
    </xf>
    <xf numFmtId="0" fontId="19" fillId="0" borderId="14" xfId="0" applyFont="1" applyBorder="1" applyAlignment="1">
      <alignment horizontal="right"/>
    </xf>
    <xf numFmtId="4" fontId="19" fillId="0" borderId="14" xfId="0" applyNumberFormat="1" applyFont="1" applyBorder="1" applyAlignment="1">
      <alignment horizontal="right"/>
    </xf>
    <xf numFmtId="173" fontId="19" fillId="25" borderId="42" xfId="616" applyFont="1" applyFill="1" applyBorder="1" applyAlignment="1">
      <alignment horizontal="right" vertical="justify"/>
    </xf>
    <xf numFmtId="0" fontId="18" fillId="0" borderId="2" xfId="0" applyFont="1" applyBorder="1" applyAlignment="1">
      <alignment horizontal="center"/>
    </xf>
    <xf numFmtId="0" fontId="18" fillId="0" borderId="2" xfId="0" applyFont="1" applyBorder="1"/>
    <xf numFmtId="0" fontId="18" fillId="0" borderId="2" xfId="0" applyFont="1" applyBorder="1" applyAlignment="1">
      <alignment horizontal="right"/>
    </xf>
    <xf numFmtId="173" fontId="19" fillId="0" borderId="2" xfId="616" applyFont="1" applyBorder="1" applyAlignment="1">
      <alignment horizontal="right" vertical="center"/>
    </xf>
    <xf numFmtId="173" fontId="19" fillId="0" borderId="14" xfId="616" applyFont="1" applyBorder="1" applyAlignment="1">
      <alignment horizontal="right" vertical="center"/>
    </xf>
    <xf numFmtId="0" fontId="183" fillId="0" borderId="2" xfId="0" applyFont="1" applyFill="1" applyBorder="1" applyAlignment="1">
      <alignment vertical="center" wrapText="1"/>
    </xf>
    <xf numFmtId="178" fontId="19" fillId="0" borderId="2" xfId="616" applyNumberFormat="1" applyFont="1" applyBorder="1" applyAlignment="1">
      <alignment horizontal="right" vertical="justify"/>
    </xf>
    <xf numFmtId="173" fontId="18" fillId="0" borderId="2" xfId="616" applyFont="1" applyBorder="1" applyAlignment="1">
      <alignment horizontal="right" vertical="justify"/>
    </xf>
    <xf numFmtId="4" fontId="19" fillId="0" borderId="22" xfId="0" applyNumberFormat="1" applyFont="1" applyBorder="1" applyAlignment="1">
      <alignment horizontal="right" vertical="center"/>
    </xf>
    <xf numFmtId="176" fontId="19" fillId="0" borderId="22" xfId="0" applyNumberFormat="1" applyFont="1" applyBorder="1" applyAlignment="1">
      <alignment horizontal="right" vertical="center"/>
    </xf>
    <xf numFmtId="178" fontId="19" fillId="0" borderId="14" xfId="616" applyNumberFormat="1" applyFont="1" applyBorder="1" applyAlignment="1">
      <alignment horizontal="right" vertical="justify"/>
    </xf>
    <xf numFmtId="4" fontId="19" fillId="0" borderId="22" xfId="0" applyNumberFormat="1" applyFont="1" applyBorder="1" applyAlignment="1">
      <alignment horizontal="right"/>
    </xf>
    <xf numFmtId="173" fontId="19" fillId="25" borderId="22" xfId="616" applyFont="1" applyFill="1" applyBorder="1" applyAlignment="1">
      <alignment horizontal="right" vertical="justify"/>
    </xf>
    <xf numFmtId="0" fontId="19" fillId="0" borderId="22" xfId="0" applyFont="1" applyBorder="1" applyAlignment="1">
      <alignment vertical="center"/>
    </xf>
    <xf numFmtId="3" fontId="18"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173" fontId="8" fillId="0" borderId="2" xfId="616" applyFont="1" applyFill="1" applyBorder="1" applyAlignment="1">
      <alignment horizontal="right"/>
    </xf>
    <xf numFmtId="178" fontId="3" fillId="0" borderId="1" xfId="0" applyNumberFormat="1" applyFont="1" applyFill="1" applyBorder="1" applyAlignment="1">
      <alignment horizontal="right" vertical="center" wrapText="1"/>
    </xf>
    <xf numFmtId="178" fontId="3" fillId="0" borderId="23" xfId="0" applyNumberFormat="1" applyFont="1" applyFill="1" applyBorder="1" applyAlignment="1">
      <alignment horizontal="right" vertical="center" wrapText="1"/>
    </xf>
    <xf numFmtId="178" fontId="3" fillId="0" borderId="2" xfId="616" applyNumberFormat="1" applyFont="1" applyFill="1" applyBorder="1" applyAlignment="1">
      <alignment horizontal="right" vertical="center" wrapText="1"/>
    </xf>
    <xf numFmtId="178" fontId="2" fillId="0" borderId="41" xfId="616" applyNumberFormat="1" applyFont="1" applyFill="1" applyBorder="1" applyAlignment="1">
      <alignment horizontal="right" vertical="center" wrapText="1"/>
    </xf>
    <xf numFmtId="178" fontId="3" fillId="0" borderId="1" xfId="616" applyNumberFormat="1" applyFont="1" applyFill="1" applyBorder="1" applyAlignment="1">
      <alignment horizontal="right" vertical="center" wrapText="1"/>
    </xf>
    <xf numFmtId="178" fontId="2" fillId="0" borderId="40" xfId="616" applyNumberFormat="1" applyFont="1" applyFill="1" applyBorder="1" applyAlignment="1">
      <alignment horizontal="right" vertical="center" wrapText="1"/>
    </xf>
    <xf numFmtId="0" fontId="7" fillId="0" borderId="0" xfId="0" applyFont="1"/>
    <xf numFmtId="175" fontId="2" fillId="25" borderId="2" xfId="0" applyNumberFormat="1" applyFont="1" applyFill="1" applyBorder="1" applyAlignment="1">
      <alignment horizontal="right" vertical="distributed"/>
    </xf>
    <xf numFmtId="262" fontId="2" fillId="25" borderId="2" xfId="0" applyNumberFormat="1" applyFont="1" applyFill="1" applyBorder="1" applyAlignment="1">
      <alignment horizontal="right" vertical="distributed"/>
    </xf>
    <xf numFmtId="262" fontId="2" fillId="0" borderId="2" xfId="0" applyNumberFormat="1" applyFont="1" applyBorder="1" applyAlignment="1">
      <alignment horizontal="right" vertical="distributed"/>
    </xf>
    <xf numFmtId="262" fontId="3" fillId="0" borderId="2" xfId="0" applyNumberFormat="1" applyFont="1" applyBorder="1" applyAlignment="1">
      <alignment horizontal="right" vertical="distributed"/>
    </xf>
    <xf numFmtId="262" fontId="3" fillId="0" borderId="2" xfId="616" applyNumberFormat="1" applyFont="1" applyBorder="1" applyAlignment="1">
      <alignment horizontal="right" vertical="distributed"/>
    </xf>
    <xf numFmtId="0" fontId="20" fillId="0" borderId="0" xfId="0" applyFont="1" applyAlignment="1">
      <alignment horizontal="center"/>
    </xf>
    <xf numFmtId="175" fontId="2" fillId="0" borderId="2" xfId="0" applyNumberFormat="1" applyFont="1" applyBorder="1" applyAlignment="1">
      <alignment horizontal="right" vertical="distributed"/>
    </xf>
    <xf numFmtId="0" fontId="14" fillId="0" borderId="14" xfId="996" applyFont="1" applyFill="1" applyBorder="1" applyAlignment="1">
      <alignment horizontal="left" vertical="center"/>
    </xf>
    <xf numFmtId="0" fontId="30" fillId="0" borderId="14" xfId="939" applyFont="1" applyFill="1" applyBorder="1" applyAlignment="1">
      <alignment horizontal="left" vertical="center" wrapText="1"/>
    </xf>
    <xf numFmtId="0" fontId="14" fillId="0" borderId="42" xfId="996" applyFont="1" applyBorder="1" applyAlignment="1">
      <alignment horizontal="left" vertical="center"/>
    </xf>
    <xf numFmtId="173" fontId="13" fillId="0" borderId="1" xfId="616" applyFont="1" applyFill="1" applyBorder="1" applyAlignment="1">
      <alignment horizontal="right" vertical="justify"/>
    </xf>
    <xf numFmtId="169" fontId="13" fillId="0" borderId="1" xfId="939" applyNumberFormat="1" applyFont="1" applyFill="1" applyBorder="1" applyAlignment="1">
      <alignment horizontal="center" vertical="center" wrapText="1"/>
    </xf>
    <xf numFmtId="169" fontId="13" fillId="0" borderId="19" xfId="939"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0" xfId="0" applyAlignment="1"/>
    <xf numFmtId="0" fontId="0" fillId="0" borderId="0" xfId="0" applyAlignment="1">
      <alignment horizontal="center" vertical="center"/>
    </xf>
    <xf numFmtId="0" fontId="0" fillId="0" borderId="0" xfId="0" applyAlignment="1">
      <alignment vertical="center"/>
    </xf>
    <xf numFmtId="0" fontId="8" fillId="0" borderId="0" xfId="1006" applyFont="1" applyAlignment="1">
      <alignment horizontal="center"/>
    </xf>
    <xf numFmtId="0" fontId="8" fillId="0" borderId="0" xfId="1006" applyFont="1"/>
    <xf numFmtId="0" fontId="185" fillId="0" borderId="0" xfId="1006"/>
    <xf numFmtId="0" fontId="7" fillId="0" borderId="1" xfId="1006" applyFont="1" applyBorder="1" applyAlignment="1">
      <alignment horizontal="center" vertical="center" wrapText="1"/>
    </xf>
    <xf numFmtId="0" fontId="7" fillId="0" borderId="0" xfId="1006" applyFont="1" applyAlignment="1">
      <alignment horizontal="left"/>
    </xf>
    <xf numFmtId="0" fontId="8" fillId="0" borderId="0" xfId="1006" applyFont="1" applyAlignment="1">
      <alignment horizontal="left"/>
    </xf>
    <xf numFmtId="0" fontId="8" fillId="0" borderId="0" xfId="964" applyFont="1" applyAlignment="1">
      <alignment vertical="center"/>
    </xf>
    <xf numFmtId="0" fontId="8" fillId="0" borderId="0" xfId="1007" applyFont="1" applyAlignment="1">
      <alignment horizontal="center"/>
    </xf>
    <xf numFmtId="0" fontId="8" fillId="0" borderId="0" xfId="1007" applyFont="1"/>
    <xf numFmtId="0" fontId="9" fillId="0" borderId="0" xfId="1007" applyFont="1"/>
    <xf numFmtId="0" fontId="185" fillId="0" borderId="0" xfId="1007"/>
    <xf numFmtId="0" fontId="7" fillId="0" borderId="1" xfId="1007" applyFont="1" applyBorder="1" applyAlignment="1">
      <alignment horizontal="center" vertical="center" wrapText="1"/>
    </xf>
    <xf numFmtId="0" fontId="8" fillId="0" borderId="14" xfId="1007" applyFont="1" applyBorder="1" applyAlignment="1">
      <alignment horizontal="center"/>
    </xf>
    <xf numFmtId="0" fontId="8" fillId="0" borderId="14" xfId="1007" applyFont="1" applyBorder="1"/>
    <xf numFmtId="0" fontId="8" fillId="0" borderId="2" xfId="1007" applyFont="1" applyBorder="1" applyAlignment="1">
      <alignment horizontal="center"/>
    </xf>
    <xf numFmtId="0" fontId="8" fillId="0" borderId="2" xfId="1007" applyFont="1" applyBorder="1"/>
    <xf numFmtId="0" fontId="8" fillId="0" borderId="40" xfId="1007" applyFont="1" applyBorder="1" applyAlignment="1">
      <alignment horizontal="center"/>
    </xf>
    <xf numFmtId="0" fontId="8" fillId="0" borderId="40" xfId="1007" applyFont="1" applyBorder="1"/>
    <xf numFmtId="0" fontId="7" fillId="0" borderId="0" xfId="1007" applyFont="1"/>
    <xf numFmtId="3" fontId="19" fillId="0" borderId="23" xfId="0" applyNumberFormat="1" applyFont="1" applyBorder="1" applyAlignment="1">
      <alignment horizontal="right"/>
    </xf>
    <xf numFmtId="178" fontId="8" fillId="0" borderId="0" xfId="616" applyNumberFormat="1" applyFont="1"/>
    <xf numFmtId="178" fontId="185" fillId="0" borderId="0" xfId="616" applyNumberFormat="1" applyFont="1"/>
    <xf numFmtId="178" fontId="7" fillId="0" borderId="1" xfId="616" applyNumberFormat="1" applyFont="1" applyBorder="1" applyAlignment="1">
      <alignment horizontal="center" vertical="center" wrapText="1"/>
    </xf>
    <xf numFmtId="178" fontId="0" fillId="0" borderId="0" xfId="616" applyNumberFormat="1" applyFont="1"/>
    <xf numFmtId="0" fontId="8" fillId="0" borderId="2" xfId="1006" applyFont="1" applyBorder="1" applyAlignment="1">
      <alignment vertical="center"/>
    </xf>
    <xf numFmtId="0" fontId="8" fillId="0" borderId="2" xfId="1006" applyFont="1" applyBorder="1" applyAlignment="1">
      <alignment wrapText="1"/>
    </xf>
    <xf numFmtId="0" fontId="8" fillId="0" borderId="0" xfId="1006" applyFont="1" applyAlignment="1">
      <alignment vertical="center"/>
    </xf>
    <xf numFmtId="0" fontId="185" fillId="0" borderId="0" xfId="1006" applyAlignment="1">
      <alignment vertical="center"/>
    </xf>
    <xf numFmtId="0" fontId="8" fillId="0" borderId="14" xfId="1006" applyFont="1" applyBorder="1" applyAlignment="1">
      <alignment vertical="center"/>
    </xf>
    <xf numFmtId="0" fontId="8" fillId="0" borderId="40" xfId="1006" applyFont="1" applyBorder="1" applyAlignment="1">
      <alignment vertical="center"/>
    </xf>
    <xf numFmtId="0" fontId="8" fillId="0" borderId="0" xfId="1006" applyFont="1" applyAlignment="1">
      <alignment horizontal="center" vertical="center"/>
    </xf>
    <xf numFmtId="0" fontId="185" fillId="0" borderId="0" xfId="1006" applyAlignment="1">
      <alignment horizontal="center" vertical="center"/>
    </xf>
    <xf numFmtId="0" fontId="8" fillId="0" borderId="14" xfId="1006" applyFont="1" applyBorder="1" applyAlignment="1">
      <alignment horizontal="center" vertical="center"/>
    </xf>
    <xf numFmtId="0" fontId="8" fillId="0" borderId="2" xfId="1006" applyFont="1" applyBorder="1" applyAlignment="1">
      <alignment horizontal="center" vertical="center"/>
    </xf>
    <xf numFmtId="0" fontId="8" fillId="0" borderId="40" xfId="1006" applyFont="1" applyBorder="1" applyAlignment="1">
      <alignment horizontal="center" vertical="center"/>
    </xf>
    <xf numFmtId="0" fontId="7" fillId="0" borderId="0" xfId="1006" applyFont="1" applyAlignment="1">
      <alignment horizontal="center" vertical="center"/>
    </xf>
    <xf numFmtId="178" fontId="7" fillId="0" borderId="1" xfId="616" applyNumberFormat="1" applyFont="1" applyBorder="1" applyAlignment="1">
      <alignment horizontal="center" vertical="center" shrinkToFit="1"/>
    </xf>
    <xf numFmtId="178" fontId="8" fillId="0" borderId="14" xfId="616" applyNumberFormat="1" applyFont="1" applyBorder="1" applyAlignment="1">
      <alignment shrinkToFit="1"/>
    </xf>
    <xf numFmtId="178" fontId="8" fillId="0" borderId="2" xfId="616" applyNumberFormat="1" applyFont="1" applyBorder="1" applyAlignment="1">
      <alignment shrinkToFit="1"/>
    </xf>
    <xf numFmtId="178" fontId="8" fillId="0" borderId="40" xfId="616" applyNumberFormat="1" applyFont="1" applyBorder="1" applyAlignment="1">
      <alignment shrinkToFit="1"/>
    </xf>
    <xf numFmtId="178" fontId="8" fillId="0" borderId="0" xfId="616" applyNumberFormat="1" applyFont="1" applyAlignment="1">
      <alignment shrinkToFit="1"/>
    </xf>
    <xf numFmtId="178" fontId="0" fillId="0" borderId="0" xfId="616" applyNumberFormat="1" applyFont="1" applyAlignment="1">
      <alignment shrinkToFit="1"/>
    </xf>
    <xf numFmtId="0" fontId="7" fillId="0" borderId="1" xfId="1006" applyFont="1" applyBorder="1" applyAlignment="1">
      <alignment horizontal="center" vertical="center"/>
    </xf>
    <xf numFmtId="0" fontId="8" fillId="0" borderId="14" xfId="1006" applyFont="1" applyBorder="1" applyAlignment="1"/>
    <xf numFmtId="0" fontId="8" fillId="0" borderId="2" xfId="1006" applyFont="1" applyBorder="1" applyAlignment="1"/>
    <xf numFmtId="0" fontId="8" fillId="0" borderId="40" xfId="1006" applyFont="1" applyBorder="1" applyAlignment="1"/>
    <xf numFmtId="0" fontId="8" fillId="0" borderId="0" xfId="1006" applyFont="1" applyAlignment="1"/>
    <xf numFmtId="178" fontId="0" fillId="0" borderId="0" xfId="616" applyNumberFormat="1" applyFont="1" applyAlignment="1"/>
    <xf numFmtId="178" fontId="8" fillId="0" borderId="0" xfId="616" applyNumberFormat="1" applyFont="1" applyAlignment="1">
      <alignment vertical="center"/>
    </xf>
    <xf numFmtId="178" fontId="185" fillId="0" borderId="0" xfId="616" applyNumberFormat="1" applyFont="1" applyAlignment="1">
      <alignment vertical="center"/>
    </xf>
    <xf numFmtId="178" fontId="8" fillId="0" borderId="14" xfId="616" applyNumberFormat="1" applyFont="1" applyBorder="1" applyAlignment="1">
      <alignment vertical="center" shrinkToFit="1"/>
    </xf>
    <xf numFmtId="178" fontId="8" fillId="0" borderId="2" xfId="616" applyNumberFormat="1" applyFont="1" applyBorder="1" applyAlignment="1">
      <alignment vertical="center" shrinkToFit="1"/>
    </xf>
    <xf numFmtId="178" fontId="8" fillId="0" borderId="40" xfId="616" applyNumberFormat="1" applyFont="1" applyBorder="1" applyAlignment="1">
      <alignment vertical="center" shrinkToFit="1"/>
    </xf>
    <xf numFmtId="178" fontId="8" fillId="0" borderId="0" xfId="616" applyNumberFormat="1" applyFont="1" applyAlignment="1">
      <alignment vertical="center" shrinkToFit="1"/>
    </xf>
    <xf numFmtId="178" fontId="0" fillId="0" borderId="0" xfId="616" applyNumberFormat="1" applyFont="1" applyAlignment="1">
      <alignment vertical="center" shrinkToFit="1"/>
    </xf>
    <xf numFmtId="178" fontId="0" fillId="0" borderId="0" xfId="616" applyNumberFormat="1" applyFont="1" applyAlignment="1">
      <alignment vertical="center"/>
    </xf>
    <xf numFmtId="0" fontId="8" fillId="0" borderId="41" xfId="1006" applyFont="1" applyBorder="1" applyAlignment="1"/>
    <xf numFmtId="178" fontId="8" fillId="0" borderId="41" xfId="616" applyNumberFormat="1" applyFont="1" applyBorder="1" applyAlignment="1">
      <alignment shrinkToFit="1"/>
    </xf>
    <xf numFmtId="0" fontId="8" fillId="0" borderId="41" xfId="1006" applyFont="1" applyBorder="1" applyAlignment="1">
      <alignment horizontal="center" vertical="center"/>
    </xf>
    <xf numFmtId="178" fontId="8" fillId="0" borderId="41" xfId="616" applyNumberFormat="1" applyFont="1" applyBorder="1" applyAlignment="1">
      <alignment vertical="center" shrinkToFit="1"/>
    </xf>
    <xf numFmtId="3" fontId="187" fillId="0" borderId="42" xfId="0" applyNumberFormat="1" applyFont="1" applyFill="1" applyBorder="1" applyAlignment="1">
      <alignment vertical="top"/>
    </xf>
    <xf numFmtId="0" fontId="8" fillId="0" borderId="23" xfId="1006" applyFont="1" applyBorder="1" applyAlignment="1"/>
    <xf numFmtId="178" fontId="7" fillId="0" borderId="23" xfId="616" applyNumberFormat="1" applyFont="1" applyBorder="1" applyAlignment="1">
      <alignment vertical="center" shrinkToFit="1"/>
    </xf>
    <xf numFmtId="3" fontId="187" fillId="0" borderId="42" xfId="0" applyNumberFormat="1" applyFont="1" applyFill="1" applyBorder="1" applyAlignment="1">
      <alignment horizontal="center" vertical="top"/>
    </xf>
    <xf numFmtId="178" fontId="8" fillId="0" borderId="23" xfId="616" applyNumberFormat="1" applyFont="1" applyBorder="1" applyAlignment="1">
      <alignment shrinkToFit="1"/>
    </xf>
    <xf numFmtId="178" fontId="8" fillId="0" borderId="23" xfId="616" applyNumberFormat="1" applyFont="1" applyBorder="1" applyAlignment="1">
      <alignment vertical="center" shrinkToFit="1"/>
    </xf>
    <xf numFmtId="0" fontId="8" fillId="0" borderId="22" xfId="1006" applyFont="1" applyBorder="1" applyAlignment="1">
      <alignment horizontal="center" vertical="center"/>
    </xf>
    <xf numFmtId="0" fontId="8" fillId="0" borderId="41" xfId="1006" applyFont="1" applyBorder="1" applyAlignment="1">
      <alignment vertical="center"/>
    </xf>
    <xf numFmtId="0" fontId="8" fillId="0" borderId="22" xfId="1006" applyFont="1" applyBorder="1" applyAlignment="1">
      <alignment vertical="center"/>
    </xf>
    <xf numFmtId="0" fontId="8" fillId="0" borderId="19" xfId="1006" applyFont="1" applyBorder="1" applyAlignment="1">
      <alignment horizontal="center" vertical="center"/>
    </xf>
    <xf numFmtId="0" fontId="0" fillId="0" borderId="0" xfId="0" applyBorder="1"/>
    <xf numFmtId="178" fontId="0" fillId="0" borderId="0" xfId="616" applyNumberFormat="1" applyFont="1" applyBorder="1" applyAlignment="1">
      <alignment vertical="center"/>
    </xf>
    <xf numFmtId="0" fontId="8" fillId="0" borderId="22" xfId="1006" applyFont="1" applyBorder="1" applyAlignment="1"/>
    <xf numFmtId="178" fontId="8" fillId="0" borderId="22" xfId="616" applyNumberFormat="1" applyFont="1" applyBorder="1" applyAlignment="1">
      <alignment shrinkToFit="1"/>
    </xf>
    <xf numFmtId="178" fontId="8" fillId="0" borderId="22" xfId="616" applyNumberFormat="1" applyFont="1" applyBorder="1" applyAlignment="1">
      <alignment vertical="center" shrinkToFit="1"/>
    </xf>
    <xf numFmtId="0" fontId="8" fillId="0" borderId="19" xfId="1006" applyFont="1" applyBorder="1" applyAlignment="1"/>
    <xf numFmtId="178" fontId="8" fillId="0" borderId="19" xfId="616" applyNumberFormat="1" applyFont="1" applyBorder="1" applyAlignment="1">
      <alignment shrinkToFit="1"/>
    </xf>
    <xf numFmtId="178" fontId="8" fillId="0" borderId="19" xfId="616" applyNumberFormat="1" applyFont="1" applyBorder="1" applyAlignment="1">
      <alignment vertical="center" shrinkToFit="1"/>
    </xf>
    <xf numFmtId="0" fontId="7" fillId="0" borderId="22" xfId="1006" applyFont="1" applyBorder="1" applyAlignment="1"/>
    <xf numFmtId="0" fontId="7" fillId="0" borderId="19" xfId="1006" applyFont="1" applyBorder="1" applyAlignment="1"/>
    <xf numFmtId="178" fontId="7" fillId="0" borderId="22" xfId="616" applyNumberFormat="1" applyFont="1" applyBorder="1" applyAlignment="1">
      <alignment shrinkToFit="1"/>
    </xf>
    <xf numFmtId="0" fontId="8" fillId="0" borderId="19" xfId="1006" applyFont="1" applyBorder="1" applyAlignment="1">
      <alignment vertical="center"/>
    </xf>
    <xf numFmtId="178" fontId="7" fillId="0" borderId="19" xfId="616" applyNumberFormat="1" applyFont="1" applyBorder="1" applyAlignment="1">
      <alignment shrinkToFit="1"/>
    </xf>
    <xf numFmtId="178" fontId="7" fillId="0" borderId="19" xfId="616" applyNumberFormat="1" applyFont="1" applyBorder="1" applyAlignment="1">
      <alignment vertical="center" shrinkToFit="1"/>
    </xf>
    <xf numFmtId="0" fontId="7" fillId="0" borderId="48" xfId="1006" applyFont="1" applyBorder="1" applyAlignment="1">
      <alignment horizontal="left" vertical="center"/>
    </xf>
    <xf numFmtId="0" fontId="0" fillId="0" borderId="1" xfId="0" applyBorder="1" applyAlignment="1"/>
    <xf numFmtId="0" fontId="7" fillId="0" borderId="23" xfId="1006" applyFont="1" applyBorder="1" applyAlignment="1"/>
    <xf numFmtId="178" fontId="7" fillId="0" borderId="22" xfId="616" applyNumberFormat="1" applyFont="1" applyBorder="1" applyAlignment="1">
      <alignment vertical="center" shrinkToFit="1"/>
    </xf>
    <xf numFmtId="0" fontId="8" fillId="0" borderId="23" xfId="1006" applyFont="1" applyBorder="1" applyAlignment="1">
      <alignment vertical="center"/>
    </xf>
    <xf numFmtId="0" fontId="8" fillId="0" borderId="41" xfId="1006" applyFont="1" applyBorder="1" applyAlignment="1">
      <alignment horizontal="center" vertical="center"/>
    </xf>
    <xf numFmtId="0" fontId="8" fillId="0" borderId="22" xfId="1006" applyFont="1" applyBorder="1" applyAlignment="1">
      <alignment horizontal="center" vertical="center"/>
    </xf>
    <xf numFmtId="0" fontId="8" fillId="0" borderId="42" xfId="1006" applyFont="1" applyBorder="1" applyAlignment="1">
      <alignment horizontal="center" vertical="center"/>
    </xf>
    <xf numFmtId="0" fontId="8" fillId="0" borderId="19" xfId="1006" applyFont="1" applyBorder="1" applyAlignment="1">
      <alignment horizontal="center" vertical="center"/>
    </xf>
    <xf numFmtId="178" fontId="8" fillId="0" borderId="42" xfId="616" applyNumberFormat="1" applyFont="1" applyBorder="1" applyAlignment="1">
      <alignment horizontal="center" vertical="center" shrinkToFit="1"/>
    </xf>
    <xf numFmtId="0" fontId="7" fillId="0" borderId="1" xfId="1006" applyFont="1" applyBorder="1" applyAlignment="1">
      <alignment horizontal="center" vertical="center"/>
    </xf>
    <xf numFmtId="0" fontId="8" fillId="0" borderId="42" xfId="1006" applyFont="1" applyBorder="1" applyAlignment="1">
      <alignment horizontal="left" vertical="center"/>
    </xf>
    <xf numFmtId="178" fontId="8" fillId="0" borderId="22" xfId="616" applyNumberFormat="1" applyFont="1" applyBorder="1" applyAlignment="1">
      <alignment horizontal="center" vertical="center" shrinkToFit="1"/>
    </xf>
    <xf numFmtId="0" fontId="8" fillId="0" borderId="41" xfId="1006" applyFont="1" applyBorder="1" applyAlignment="1">
      <alignment horizontal="center" vertical="center"/>
    </xf>
    <xf numFmtId="0" fontId="8" fillId="0" borderId="22" xfId="1006" applyFont="1" applyBorder="1" applyAlignment="1">
      <alignment horizontal="center" vertical="center"/>
    </xf>
    <xf numFmtId="0" fontId="8" fillId="0" borderId="42" xfId="1006" applyFont="1" applyBorder="1" applyAlignment="1">
      <alignment horizontal="center" vertical="center"/>
    </xf>
    <xf numFmtId="0" fontId="8" fillId="0" borderId="14" xfId="1006" applyFont="1" applyBorder="1" applyAlignment="1">
      <alignment horizontal="center" vertical="center"/>
    </xf>
    <xf numFmtId="0" fontId="8" fillId="0" borderId="19" xfId="1006" applyFont="1" applyBorder="1" applyAlignment="1">
      <alignment horizontal="center" vertical="center"/>
    </xf>
    <xf numFmtId="0" fontId="8" fillId="0" borderId="0" xfId="0" applyFont="1" applyBorder="1"/>
    <xf numFmtId="0" fontId="8" fillId="0" borderId="23" xfId="1006" applyFont="1" applyBorder="1" applyAlignment="1">
      <alignment horizontal="center" vertical="center"/>
    </xf>
    <xf numFmtId="0" fontId="8" fillId="0" borderId="2" xfId="1006" applyFont="1" applyBorder="1" applyAlignment="1">
      <alignment horizontal="center" vertical="center"/>
    </xf>
    <xf numFmtId="178" fontId="7" fillId="0" borderId="23" xfId="616" applyNumberFormat="1" applyFont="1" applyBorder="1" applyAlignment="1">
      <alignment shrinkToFit="1"/>
    </xf>
    <xf numFmtId="0" fontId="188" fillId="50" borderId="1" xfId="1006" applyFont="1" applyFill="1" applyBorder="1" applyAlignment="1">
      <alignment horizontal="center"/>
    </xf>
    <xf numFmtId="0" fontId="189" fillId="50" borderId="1" xfId="1006" applyFont="1" applyFill="1" applyBorder="1" applyAlignment="1"/>
    <xf numFmtId="0" fontId="190" fillId="50" borderId="1" xfId="1006" applyFont="1" applyFill="1" applyBorder="1" applyAlignment="1"/>
    <xf numFmtId="0" fontId="190" fillId="50" borderId="1" xfId="1006" applyFont="1" applyFill="1" applyBorder="1" applyAlignment="1">
      <alignment vertical="center"/>
    </xf>
    <xf numFmtId="0" fontId="8" fillId="0" borderId="40" xfId="1006" applyFont="1" applyBorder="1" applyAlignment="1">
      <alignment horizontal="center" vertical="center"/>
    </xf>
    <xf numFmtId="0" fontId="0" fillId="0" borderId="23" xfId="0" applyBorder="1" applyAlignment="1"/>
    <xf numFmtId="0" fontId="0" fillId="0" borderId="2" xfId="0" applyBorder="1" applyAlignment="1"/>
    <xf numFmtId="0" fontId="0" fillId="0" borderId="40" xfId="0" applyBorder="1" applyAlignment="1"/>
    <xf numFmtId="0" fontId="8" fillId="0" borderId="2" xfId="1006" applyFont="1" applyFill="1" applyBorder="1" applyAlignment="1">
      <alignment vertical="center"/>
    </xf>
    <xf numFmtId="178" fontId="8" fillId="0" borderId="2" xfId="616" applyNumberFormat="1" applyFont="1" applyBorder="1"/>
    <xf numFmtId="178" fontId="8" fillId="0" borderId="42" xfId="616" applyNumberFormat="1" applyFont="1" applyBorder="1" applyAlignment="1">
      <alignment shrinkToFit="1"/>
    </xf>
    <xf numFmtId="178" fontId="7" fillId="0" borderId="23" xfId="616" applyNumberFormat="1" applyFont="1" applyBorder="1" applyAlignment="1">
      <alignment horizontal="center" vertical="center" shrinkToFit="1"/>
    </xf>
    <xf numFmtId="0" fontId="8" fillId="0" borderId="2" xfId="1006" applyFont="1" applyBorder="1" applyAlignment="1">
      <alignment vertical="center" wrapText="1"/>
    </xf>
    <xf numFmtId="0" fontId="7" fillId="0" borderId="23" xfId="1006" applyFont="1" applyBorder="1" applyAlignment="1">
      <alignment horizontal="center"/>
    </xf>
    <xf numFmtId="0" fontId="0" fillId="50" borderId="44" xfId="0" applyFill="1" applyBorder="1" applyAlignment="1"/>
    <xf numFmtId="0" fontId="18" fillId="0" borderId="19" xfId="1006" applyFont="1" applyBorder="1" applyAlignment="1">
      <alignment vertical="center"/>
    </xf>
    <xf numFmtId="0" fontId="189" fillId="50" borderId="1" xfId="1006" applyFont="1" applyFill="1" applyBorder="1" applyAlignment="1">
      <alignment horizontal="center"/>
    </xf>
    <xf numFmtId="178" fontId="189" fillId="50" borderId="1" xfId="616" applyNumberFormat="1" applyFont="1" applyFill="1" applyBorder="1" applyAlignment="1">
      <alignment shrinkToFit="1"/>
    </xf>
    <xf numFmtId="0" fontId="189" fillId="50" borderId="1" xfId="1006" applyFont="1" applyFill="1" applyBorder="1" applyAlignment="1">
      <alignment vertical="center"/>
    </xf>
    <xf numFmtId="0" fontId="8" fillId="0" borderId="22" xfId="1006" applyFont="1" applyBorder="1" applyAlignment="1">
      <alignment horizontal="left" vertical="center"/>
    </xf>
    <xf numFmtId="0" fontId="8" fillId="0" borderId="22" xfId="1006" applyFont="1" applyBorder="1" applyAlignment="1">
      <alignment horizontal="left"/>
    </xf>
    <xf numFmtId="0" fontId="8" fillId="0" borderId="42" xfId="1006" applyFont="1" applyBorder="1" applyAlignment="1"/>
    <xf numFmtId="0" fontId="191" fillId="50" borderId="1" xfId="0" applyFont="1" applyFill="1" applyBorder="1" applyAlignment="1"/>
    <xf numFmtId="0" fontId="5" fillId="0" borderId="0" xfId="1006" applyFont="1"/>
    <xf numFmtId="0" fontId="5" fillId="0" borderId="0" xfId="1006" applyFont="1" applyAlignment="1">
      <alignment horizontal="center" vertical="center"/>
    </xf>
    <xf numFmtId="0" fontId="194" fillId="0" borderId="0" xfId="1006" applyFont="1"/>
    <xf numFmtId="178" fontId="6" fillId="0" borderId="0" xfId="616" applyNumberFormat="1" applyFont="1"/>
    <xf numFmtId="0" fontId="8" fillId="0" borderId="51" xfId="1006" applyFont="1" applyBorder="1" applyAlignment="1"/>
    <xf numFmtId="178" fontId="195" fillId="0" borderId="40" xfId="616" applyNumberFormat="1" applyFont="1" applyBorder="1" applyAlignment="1">
      <alignment shrinkToFit="1"/>
    </xf>
    <xf numFmtId="0" fontId="3" fillId="0" borderId="0" xfId="965" applyFont="1" applyFill="1" applyAlignment="1">
      <alignment horizontal="center"/>
    </xf>
    <xf numFmtId="0" fontId="7" fillId="0" borderId="1" xfId="984" applyFont="1" applyFill="1" applyBorder="1" applyAlignment="1">
      <alignment horizontal="center" vertical="center" wrapText="1"/>
    </xf>
    <xf numFmtId="0" fontId="2" fillId="0" borderId="0" xfId="973" applyNumberFormat="1" applyFont="1" applyFill="1" applyAlignment="1">
      <alignment horizontal="left"/>
    </xf>
    <xf numFmtId="0" fontId="3" fillId="0" borderId="0" xfId="939" applyFont="1" applyFill="1" applyAlignment="1">
      <alignment horizontal="left" vertical="center" wrapText="1"/>
    </xf>
    <xf numFmtId="0" fontId="15" fillId="0" borderId="0" xfId="1009" applyFont="1" applyFill="1" applyBorder="1" applyAlignment="1">
      <alignment horizontal="center"/>
    </xf>
    <xf numFmtId="0" fontId="13" fillId="0" borderId="0" xfId="1009" applyFont="1" applyFill="1" applyAlignment="1">
      <alignment horizontal="center"/>
    </xf>
    <xf numFmtId="0" fontId="14" fillId="0" borderId="3" xfId="939" applyFont="1" applyFill="1" applyBorder="1" applyAlignment="1">
      <alignment horizontal="center" vertical="center" wrapText="1"/>
    </xf>
    <xf numFmtId="0" fontId="7" fillId="0" borderId="19" xfId="984" applyFont="1" applyFill="1" applyBorder="1" applyAlignment="1">
      <alignment horizontal="center" vertical="center" wrapText="1"/>
    </xf>
    <xf numFmtId="0" fontId="7" fillId="0" borderId="42" xfId="984" applyFont="1" applyFill="1" applyBorder="1" applyAlignment="1">
      <alignment horizontal="center" vertical="center" wrapText="1"/>
    </xf>
    <xf numFmtId="0" fontId="7" fillId="0" borderId="45" xfId="984" applyFont="1" applyFill="1" applyBorder="1" applyAlignment="1">
      <alignment horizontal="center" vertical="center" wrapText="1"/>
    </xf>
    <xf numFmtId="0" fontId="7" fillId="0" borderId="46" xfId="984" applyFont="1" applyFill="1" applyBorder="1" applyAlignment="1">
      <alignment horizontal="center" vertical="center" wrapText="1"/>
    </xf>
    <xf numFmtId="0" fontId="13" fillId="0" borderId="0" xfId="996" applyFont="1" applyFill="1" applyAlignment="1">
      <alignment horizontal="center" wrapText="1"/>
    </xf>
    <xf numFmtId="0" fontId="31" fillId="0" borderId="0" xfId="0" applyFont="1"/>
    <xf numFmtId="0" fontId="13" fillId="0" borderId="19" xfId="996" applyFont="1" applyFill="1" applyBorder="1" applyAlignment="1">
      <alignment horizontal="center" vertical="center" wrapText="1"/>
    </xf>
    <xf numFmtId="0" fontId="31" fillId="0" borderId="42" xfId="0" applyFont="1" applyBorder="1"/>
    <xf numFmtId="0" fontId="13" fillId="0" borderId="42" xfId="996" applyFont="1" applyFill="1" applyBorder="1" applyAlignment="1">
      <alignment horizontal="center" vertical="center" wrapText="1"/>
    </xf>
    <xf numFmtId="0" fontId="31" fillId="0" borderId="22" xfId="0" applyFont="1" applyBorder="1"/>
    <xf numFmtId="0" fontId="13" fillId="0" borderId="22" xfId="996" applyFont="1" applyFill="1" applyBorder="1" applyAlignment="1">
      <alignment horizontal="center" vertical="center" wrapText="1"/>
    </xf>
    <xf numFmtId="0" fontId="13" fillId="0" borderId="18" xfId="996" applyFont="1" applyFill="1" applyBorder="1" applyAlignment="1">
      <alignment horizontal="center" vertical="center"/>
    </xf>
    <xf numFmtId="0" fontId="13" fillId="0" borderId="44" xfId="996" applyFont="1" applyFill="1" applyBorder="1" applyAlignment="1">
      <alignment horizontal="center" vertical="center"/>
    </xf>
    <xf numFmtId="0" fontId="14" fillId="0" borderId="14" xfId="939" applyFont="1" applyFill="1" applyBorder="1" applyAlignment="1">
      <alignment horizontal="center" vertical="center" wrapText="1"/>
    </xf>
    <xf numFmtId="0" fontId="14" fillId="0" borderId="2" xfId="939" applyFont="1" applyFill="1" applyBorder="1" applyAlignment="1">
      <alignment horizontal="center" vertical="center" wrapText="1"/>
    </xf>
    <xf numFmtId="0" fontId="14" fillId="0" borderId="41" xfId="939" applyFont="1" applyFill="1" applyBorder="1" applyAlignment="1">
      <alignment horizontal="center" vertical="center" wrapText="1"/>
    </xf>
    <xf numFmtId="0" fontId="14" fillId="0" borderId="19" xfId="939" applyFont="1" applyFill="1" applyBorder="1" applyAlignment="1">
      <alignment horizontal="center" vertical="center" wrapText="1"/>
    </xf>
    <xf numFmtId="0" fontId="14" fillId="0" borderId="22" xfId="939" applyFont="1" applyFill="1" applyBorder="1" applyAlignment="1">
      <alignment horizontal="center" vertical="center" wrapText="1"/>
    </xf>
    <xf numFmtId="0" fontId="14" fillId="0" borderId="42" xfId="939" applyFont="1" applyFill="1" applyBorder="1" applyAlignment="1">
      <alignment horizontal="center" vertical="center" wrapText="1"/>
    </xf>
    <xf numFmtId="177" fontId="13" fillId="0" borderId="0" xfId="693" applyNumberFormat="1" applyFont="1" applyFill="1" applyAlignment="1">
      <alignment horizontal="center"/>
    </xf>
    <xf numFmtId="0" fontId="0" fillId="0" borderId="2" xfId="0" applyBorder="1" applyAlignment="1">
      <alignment horizontal="center" vertical="center" wrapText="1"/>
    </xf>
    <xf numFmtId="0" fontId="0" fillId="0" borderId="41" xfId="0" applyBorder="1" applyAlignment="1">
      <alignment horizontal="center" vertical="center" wrapText="1"/>
    </xf>
    <xf numFmtId="0" fontId="13" fillId="0" borderId="16" xfId="996" applyFont="1" applyFill="1" applyBorder="1" applyAlignment="1">
      <alignment horizontal="center" vertical="center"/>
    </xf>
    <xf numFmtId="0" fontId="13" fillId="0" borderId="1" xfId="1005" applyNumberFormat="1" applyFont="1" applyFill="1" applyBorder="1" applyAlignment="1">
      <alignment horizontal="center" vertical="center" wrapText="1"/>
    </xf>
    <xf numFmtId="0" fontId="31" fillId="0" borderId="2" xfId="0" applyFont="1" applyBorder="1" applyAlignment="1">
      <alignment horizontal="center" vertical="center" wrapText="1"/>
    </xf>
    <xf numFmtId="0" fontId="3" fillId="0" borderId="0" xfId="1005" applyNumberFormat="1" applyFont="1" applyFill="1" applyAlignment="1">
      <alignment horizontal="center" vertical="center"/>
    </xf>
    <xf numFmtId="0" fontId="13" fillId="0" borderId="19" xfId="1005" applyNumberFormat="1" applyFont="1" applyFill="1" applyBorder="1" applyAlignment="1">
      <alignment horizontal="center" vertical="center"/>
    </xf>
    <xf numFmtId="0" fontId="13" fillId="0" borderId="22" xfId="1005" applyNumberFormat="1" applyFont="1" applyFill="1" applyBorder="1" applyAlignment="1">
      <alignment horizontal="center" vertical="center"/>
    </xf>
    <xf numFmtId="0" fontId="13" fillId="0" borderId="42" xfId="1005" applyNumberFormat="1" applyFont="1" applyFill="1" applyBorder="1" applyAlignment="1">
      <alignment horizontal="center" vertical="center"/>
    </xf>
    <xf numFmtId="0" fontId="13" fillId="0" borderId="19" xfId="1005" applyNumberFormat="1" applyFont="1" applyFill="1" applyBorder="1" applyAlignment="1">
      <alignment horizontal="center" vertical="center" wrapText="1"/>
    </xf>
    <xf numFmtId="0" fontId="13" fillId="0" borderId="22" xfId="1005" applyNumberFormat="1" applyFont="1" applyFill="1" applyBorder="1" applyAlignment="1">
      <alignment horizontal="center" vertical="center" wrapText="1"/>
    </xf>
    <xf numFmtId="0" fontId="13" fillId="0" borderId="42" xfId="1005" applyNumberFormat="1" applyFont="1" applyFill="1" applyBorder="1" applyAlignment="1">
      <alignment horizontal="center" vertical="center" wrapText="1"/>
    </xf>
    <xf numFmtId="177" fontId="13" fillId="0" borderId="19" xfId="616" applyNumberFormat="1" applyFont="1" applyFill="1" applyBorder="1" applyAlignment="1">
      <alignment horizontal="center" vertical="center" wrapText="1"/>
    </xf>
    <xf numFmtId="177" fontId="13" fillId="0" borderId="22" xfId="616" applyNumberFormat="1" applyFont="1" applyFill="1" applyBorder="1" applyAlignment="1">
      <alignment horizontal="center" vertical="center" wrapText="1"/>
    </xf>
    <xf numFmtId="177" fontId="13" fillId="0" borderId="42" xfId="616" applyNumberFormat="1" applyFont="1" applyFill="1" applyBorder="1" applyAlignment="1">
      <alignment horizontal="center" vertical="center" wrapText="1"/>
    </xf>
    <xf numFmtId="0" fontId="13" fillId="0" borderId="19" xfId="1005" applyFont="1" applyFill="1" applyBorder="1" applyAlignment="1">
      <alignment horizontal="center" vertical="center" wrapText="1"/>
    </xf>
    <xf numFmtId="0" fontId="13" fillId="0" borderId="22" xfId="1005" applyFont="1" applyFill="1" applyBorder="1" applyAlignment="1">
      <alignment horizontal="center" vertical="center" wrapText="1"/>
    </xf>
    <xf numFmtId="0" fontId="13" fillId="0" borderId="42" xfId="1005" applyFont="1" applyFill="1" applyBorder="1" applyAlignment="1">
      <alignment horizontal="center" vertical="center" wrapText="1"/>
    </xf>
    <xf numFmtId="173" fontId="13" fillId="0" borderId="19" xfId="616" applyFont="1" applyFill="1" applyBorder="1" applyAlignment="1">
      <alignment horizontal="center" vertical="center" wrapText="1"/>
    </xf>
    <xf numFmtId="173" fontId="13" fillId="0" borderId="22" xfId="616" applyFont="1" applyFill="1" applyBorder="1" applyAlignment="1">
      <alignment horizontal="center" vertical="center" wrapText="1"/>
    </xf>
    <xf numFmtId="173" fontId="13" fillId="0" borderId="42" xfId="616" applyFont="1" applyFill="1" applyBorder="1" applyAlignment="1">
      <alignment horizontal="center" vertical="center" wrapText="1"/>
    </xf>
    <xf numFmtId="0" fontId="13" fillId="0" borderId="1" xfId="1005" applyFont="1" applyFill="1" applyBorder="1" applyAlignment="1">
      <alignment horizontal="center" vertical="center" wrapText="1"/>
    </xf>
    <xf numFmtId="0" fontId="13" fillId="0" borderId="1" xfId="1005" applyFont="1" applyFill="1" applyBorder="1" applyAlignment="1">
      <alignment horizontal="center" vertical="center"/>
    </xf>
    <xf numFmtId="0" fontId="13" fillId="0" borderId="18" xfId="1005" applyNumberFormat="1" applyFont="1" applyFill="1" applyBorder="1" applyAlignment="1">
      <alignment horizontal="center" vertical="center" wrapText="1"/>
    </xf>
    <xf numFmtId="0" fontId="13" fillId="0" borderId="16" xfId="1005" applyNumberFormat="1" applyFont="1" applyFill="1" applyBorder="1" applyAlignment="1">
      <alignment horizontal="center" vertical="center" wrapText="1"/>
    </xf>
    <xf numFmtId="0" fontId="3" fillId="0" borderId="0" xfId="939" applyFont="1" applyFill="1" applyAlignment="1">
      <alignment horizontal="center" vertical="center" wrapText="1"/>
    </xf>
    <xf numFmtId="0" fontId="13" fillId="0" borderId="0" xfId="939" applyFont="1" applyFill="1" applyAlignment="1">
      <alignment horizontal="center" vertical="center" wrapText="1"/>
    </xf>
    <xf numFmtId="0" fontId="13" fillId="0" borderId="1" xfId="939" applyFont="1" applyFill="1" applyBorder="1" applyAlignment="1">
      <alignment horizontal="center" vertical="center" wrapText="1"/>
    </xf>
    <xf numFmtId="3" fontId="13" fillId="0" borderId="1" xfId="654" applyNumberFormat="1" applyFont="1" applyFill="1" applyBorder="1" applyAlignment="1">
      <alignment horizontal="center" vertical="center" wrapText="1"/>
    </xf>
    <xf numFmtId="0" fontId="3" fillId="0" borderId="0" xfId="1009" applyFont="1" applyFill="1" applyAlignment="1">
      <alignment horizontal="center"/>
    </xf>
    <xf numFmtId="177" fontId="3" fillId="0" borderId="0" xfId="693" applyNumberFormat="1" applyFont="1" applyFill="1" applyAlignment="1">
      <alignment horizontal="center"/>
    </xf>
    <xf numFmtId="0" fontId="13" fillId="0" borderId="19" xfId="939" applyFont="1" applyFill="1" applyBorder="1" applyAlignment="1">
      <alignment horizontal="center" vertical="center" wrapText="1"/>
    </xf>
    <xf numFmtId="0" fontId="13" fillId="0" borderId="42" xfId="939" applyFont="1" applyFill="1" applyBorder="1" applyAlignment="1">
      <alignment horizontal="center" vertical="center" wrapText="1"/>
    </xf>
    <xf numFmtId="0" fontId="0" fillId="0" borderId="22" xfId="0" applyBorder="1" applyAlignment="1">
      <alignment horizontal="center" vertical="center" wrapText="1"/>
    </xf>
    <xf numFmtId="0" fontId="0" fillId="0" borderId="42" xfId="0"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3" fillId="0" borderId="18" xfId="0" applyFont="1" applyBorder="1" applyAlignment="1">
      <alignment horizontal="center"/>
    </xf>
    <xf numFmtId="0" fontId="3" fillId="0" borderId="16" xfId="0" applyFont="1" applyBorder="1" applyAlignment="1">
      <alignment horizontal="center"/>
    </xf>
    <xf numFmtId="0" fontId="3" fillId="0" borderId="44" xfId="0" applyFont="1" applyBorder="1" applyAlignment="1">
      <alignment horizontal="center"/>
    </xf>
    <xf numFmtId="0" fontId="3" fillId="0" borderId="2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6" fillId="0" borderId="0" xfId="0" applyFont="1" applyAlignment="1">
      <alignment horizontal="center" vertical="center"/>
    </xf>
    <xf numFmtId="0" fontId="16" fillId="0" borderId="0" xfId="0" applyFont="1" applyAlignment="1">
      <alignment horizontal="justify" vertical="center" wrapText="1"/>
    </xf>
    <xf numFmtId="0" fontId="4" fillId="0" borderId="0" xfId="0" applyFont="1" applyFill="1" applyAlignment="1">
      <alignment horizontal="right" vertical="center"/>
    </xf>
    <xf numFmtId="0" fontId="6" fillId="0" borderId="0" xfId="0" applyFont="1" applyAlignment="1">
      <alignment horizontal="center"/>
    </xf>
    <xf numFmtId="0" fontId="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1" xfId="0" applyFont="1" applyBorder="1" applyAlignment="1">
      <alignment horizontal="center"/>
    </xf>
    <xf numFmtId="0" fontId="3" fillId="25" borderId="1" xfId="0" applyFont="1" applyFill="1" applyBorder="1" applyAlignment="1">
      <alignment horizontal="center" vertical="center" wrapText="1"/>
    </xf>
    <xf numFmtId="0" fontId="21" fillId="0" borderId="0" xfId="0" applyFont="1" applyFill="1" applyAlignment="1">
      <alignment horizontal="center"/>
    </xf>
    <xf numFmtId="0" fontId="6" fillId="0" borderId="0" xfId="0" applyFont="1" applyFill="1" applyAlignment="1">
      <alignment horizontal="center"/>
    </xf>
    <xf numFmtId="0" fontId="3" fillId="0" borderId="1" xfId="0" applyFont="1" applyFill="1" applyBorder="1" applyAlignment="1">
      <alignment horizontal="center" vertical="center" wrapText="1"/>
    </xf>
    <xf numFmtId="0" fontId="182" fillId="0" borderId="18" xfId="0" applyFont="1" applyFill="1" applyBorder="1" applyAlignment="1">
      <alignment horizontal="center" vertical="center" wrapText="1"/>
    </xf>
    <xf numFmtId="0" fontId="182"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6" fillId="0" borderId="0" xfId="0" applyFont="1" applyFill="1" applyBorder="1" applyAlignment="1">
      <alignment horizontal="center"/>
    </xf>
    <xf numFmtId="0" fontId="3" fillId="0" borderId="18" xfId="0" applyFont="1" applyFill="1" applyBorder="1" applyAlignment="1">
      <alignment horizontal="center" vertical="center" wrapText="1"/>
    </xf>
    <xf numFmtId="0" fontId="3" fillId="0" borderId="44" xfId="0" applyFont="1" applyFill="1" applyBorder="1" applyAlignment="1">
      <alignment horizontal="center" vertical="center" wrapText="1"/>
    </xf>
    <xf numFmtId="178" fontId="19" fillId="0" borderId="39" xfId="616" applyNumberFormat="1" applyFont="1" applyFill="1" applyBorder="1" applyAlignment="1">
      <alignment horizontal="center" vertical="center" wrapText="1"/>
    </xf>
    <xf numFmtId="3" fontId="19" fillId="25" borderId="47" xfId="0" applyNumberFormat="1" applyFont="1" applyFill="1" applyBorder="1" applyAlignment="1">
      <alignment horizontal="center" vertical="center" wrapText="1"/>
    </xf>
    <xf numFmtId="3" fontId="19" fillId="25" borderId="48" xfId="0" applyNumberFormat="1" applyFont="1" applyFill="1" applyBorder="1" applyAlignment="1">
      <alignment horizontal="center" vertical="center" wrapText="1"/>
    </xf>
    <xf numFmtId="3" fontId="19" fillId="25" borderId="18" xfId="0" applyNumberFormat="1" applyFont="1" applyFill="1" applyBorder="1" applyAlignment="1">
      <alignment horizontal="center" vertical="center" wrapText="1"/>
    </xf>
    <xf numFmtId="3" fontId="19" fillId="25" borderId="44" xfId="0" applyNumberFormat="1" applyFont="1" applyFill="1" applyBorder="1" applyAlignment="1">
      <alignment horizontal="center" vertical="center" wrapText="1"/>
    </xf>
    <xf numFmtId="3" fontId="18" fillId="0" borderId="0" xfId="0" applyNumberFormat="1" applyFont="1" applyAlignment="1">
      <alignment horizontal="center" vertical="center"/>
    </xf>
    <xf numFmtId="3" fontId="3" fillId="0" borderId="0" xfId="0" applyNumberFormat="1" applyFont="1" applyAlignment="1">
      <alignment horizontal="center"/>
    </xf>
    <xf numFmtId="3" fontId="4" fillId="0" borderId="0" xfId="0" applyNumberFormat="1" applyFont="1" applyAlignment="1">
      <alignment horizontal="center"/>
    </xf>
    <xf numFmtId="3" fontId="19" fillId="0" borderId="19" xfId="0" applyNumberFormat="1" applyFont="1" applyFill="1" applyBorder="1" applyAlignment="1">
      <alignment horizontal="center" vertical="center" wrapText="1"/>
    </xf>
    <xf numFmtId="3" fontId="19" fillId="0" borderId="22" xfId="0" applyNumberFormat="1" applyFont="1" applyFill="1" applyBorder="1" applyAlignment="1">
      <alignment horizontal="center" vertical="center" wrapText="1"/>
    </xf>
    <xf numFmtId="3" fontId="19" fillId="0" borderId="42" xfId="0" applyNumberFormat="1" applyFont="1" applyFill="1" applyBorder="1" applyAlignment="1">
      <alignment horizontal="center" vertical="center" wrapText="1"/>
    </xf>
    <xf numFmtId="3" fontId="13" fillId="0" borderId="0" xfId="0" applyNumberFormat="1" applyFont="1" applyAlignment="1">
      <alignment horizontal="center" vertical="center"/>
    </xf>
    <xf numFmtId="3" fontId="19" fillId="25" borderId="49" xfId="0" applyNumberFormat="1" applyFont="1" applyFill="1" applyBorder="1" applyAlignment="1">
      <alignment horizontal="center" vertical="center" wrapText="1"/>
    </xf>
    <xf numFmtId="3" fontId="19" fillId="25" borderId="50" xfId="0" applyNumberFormat="1" applyFont="1" applyFill="1" applyBorder="1" applyAlignment="1">
      <alignment horizontal="center" vertical="center" wrapText="1"/>
    </xf>
    <xf numFmtId="3" fontId="19" fillId="25" borderId="18" xfId="0" applyNumberFormat="1" applyFont="1" applyFill="1" applyBorder="1" applyAlignment="1">
      <alignment horizontal="center" vertical="center"/>
    </xf>
    <xf numFmtId="3" fontId="19" fillId="25" borderId="16" xfId="0" applyNumberFormat="1" applyFont="1" applyFill="1" applyBorder="1" applyAlignment="1">
      <alignment horizontal="center" vertical="center"/>
    </xf>
    <xf numFmtId="0" fontId="19" fillId="0" borderId="19"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3" fontId="19" fillId="25" borderId="43" xfId="0" applyNumberFormat="1"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42" xfId="0" applyFont="1" applyFill="1" applyBorder="1" applyAlignment="1">
      <alignment horizontal="center" vertical="center"/>
    </xf>
    <xf numFmtId="0" fontId="18" fillId="0" borderId="0" xfId="0" applyFont="1" applyAlignment="1">
      <alignment horizontal="center" vertical="center"/>
    </xf>
    <xf numFmtId="3" fontId="18" fillId="0" borderId="3" xfId="0" applyNumberFormat="1" applyFont="1" applyBorder="1" applyAlignment="1">
      <alignment horizontal="center" vertical="center"/>
    </xf>
    <xf numFmtId="3" fontId="19" fillId="0" borderId="47" xfId="0" applyNumberFormat="1" applyFont="1" applyFill="1" applyBorder="1" applyAlignment="1">
      <alignment horizontal="center" vertical="center" wrapText="1"/>
    </xf>
    <xf numFmtId="3" fontId="19" fillId="0" borderId="48" xfId="0" applyNumberFormat="1" applyFont="1" applyFill="1" applyBorder="1" applyAlignment="1">
      <alignment horizontal="center" vertical="center" wrapText="1"/>
    </xf>
    <xf numFmtId="3" fontId="19" fillId="0" borderId="49" xfId="0" applyNumberFormat="1" applyFont="1" applyFill="1" applyBorder="1" applyAlignment="1">
      <alignment horizontal="center" vertical="center" wrapText="1"/>
    </xf>
    <xf numFmtId="3" fontId="19" fillId="0" borderId="50" xfId="0" applyNumberFormat="1" applyFont="1" applyFill="1" applyBorder="1" applyAlignment="1">
      <alignment horizontal="center" vertical="center" wrapText="1"/>
    </xf>
    <xf numFmtId="3" fontId="19" fillId="49" borderId="19" xfId="0" applyNumberFormat="1" applyFont="1" applyFill="1" applyBorder="1" applyAlignment="1">
      <alignment horizontal="center" vertical="center" wrapText="1"/>
    </xf>
    <xf numFmtId="3" fontId="19" fillId="49" borderId="22" xfId="0" applyNumberFormat="1" applyFont="1" applyFill="1" applyBorder="1" applyAlignment="1">
      <alignment horizontal="center" vertical="center" wrapText="1"/>
    </xf>
    <xf numFmtId="3" fontId="19" fillId="49" borderId="42" xfId="0" applyNumberFormat="1" applyFont="1" applyFill="1" applyBorder="1" applyAlignment="1">
      <alignment horizontal="center" vertical="center" wrapText="1"/>
    </xf>
    <xf numFmtId="169" fontId="19" fillId="0" borderId="0" xfId="0" applyNumberFormat="1" applyFont="1" applyAlignment="1">
      <alignment horizontal="center"/>
    </xf>
    <xf numFmtId="0" fontId="19" fillId="0" borderId="0" xfId="0" applyFont="1" applyAlignment="1">
      <alignment horizontal="center"/>
    </xf>
    <xf numFmtId="3" fontId="3" fillId="0" borderId="0" xfId="0" applyNumberFormat="1" applyFont="1" applyFill="1" applyAlignment="1">
      <alignment horizontal="center"/>
    </xf>
    <xf numFmtId="3" fontId="3" fillId="0" borderId="0" xfId="0" applyNumberFormat="1" applyFont="1" applyFill="1" applyBorder="1" applyAlignment="1">
      <alignment horizontal="center" vertical="center"/>
    </xf>
    <xf numFmtId="0" fontId="6" fillId="0" borderId="0" xfId="0" applyFont="1" applyFill="1" applyAlignment="1">
      <alignment horizontal="left" vertical="center"/>
    </xf>
    <xf numFmtId="3" fontId="5" fillId="0" borderId="0" xfId="0" applyNumberFormat="1" applyFont="1" applyFill="1" applyAlignment="1">
      <alignment horizontal="center"/>
    </xf>
    <xf numFmtId="3" fontId="8" fillId="0" borderId="19" xfId="0" applyNumberFormat="1" applyFont="1" applyFill="1" applyBorder="1" applyAlignment="1">
      <alignment horizontal="center" vertical="center" wrapText="1"/>
    </xf>
    <xf numFmtId="3" fontId="8" fillId="0" borderId="22" xfId="0" applyNumberFormat="1" applyFont="1" applyFill="1" applyBorder="1" applyAlignment="1">
      <alignment horizontal="center" vertical="center" wrapText="1"/>
    </xf>
    <xf numFmtId="3" fontId="8" fillId="0" borderId="42"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3" fontId="8" fillId="0" borderId="47" xfId="0" applyNumberFormat="1" applyFont="1" applyFill="1" applyBorder="1" applyAlignment="1">
      <alignment horizontal="center" vertical="center" wrapText="1"/>
    </xf>
    <xf numFmtId="3" fontId="8" fillId="0" borderId="48" xfId="0" applyNumberFormat="1" applyFont="1" applyFill="1" applyBorder="1" applyAlignment="1">
      <alignment horizontal="center" vertical="center" wrapText="1"/>
    </xf>
    <xf numFmtId="3" fontId="8" fillId="0" borderId="49" xfId="0" applyNumberFormat="1"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42" xfId="0" applyFont="1" applyFill="1" applyBorder="1" applyAlignment="1">
      <alignment horizontal="center" vertical="center"/>
    </xf>
    <xf numFmtId="3" fontId="4" fillId="0" borderId="0" xfId="0" applyNumberFormat="1" applyFont="1" applyFill="1" applyAlignment="1">
      <alignment horizontal="center"/>
    </xf>
    <xf numFmtId="0" fontId="8" fillId="0" borderId="0" xfId="0" applyFont="1" applyFill="1" applyBorder="1" applyAlignment="1">
      <alignment horizontal="center" vertical="center" wrapText="1"/>
    </xf>
    <xf numFmtId="3" fontId="8" fillId="0" borderId="18" xfId="0" applyNumberFormat="1" applyFont="1" applyFill="1" applyBorder="1" applyAlignment="1">
      <alignment horizontal="center" vertical="center"/>
    </xf>
    <xf numFmtId="3" fontId="8" fillId="0" borderId="16" xfId="0" applyNumberFormat="1" applyFont="1" applyFill="1" applyBorder="1" applyAlignment="1">
      <alignment horizontal="center" vertical="center"/>
    </xf>
    <xf numFmtId="3" fontId="8" fillId="0" borderId="44"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3" fontId="3" fillId="0" borderId="0" xfId="616" applyNumberFormat="1" applyFont="1" applyFill="1" applyAlignment="1">
      <alignment horizontal="center"/>
    </xf>
    <xf numFmtId="0" fontId="4" fillId="0" borderId="0" xfId="0" applyFont="1" applyFill="1" applyBorder="1" applyAlignment="1">
      <alignment horizontal="center" vertical="center"/>
    </xf>
    <xf numFmtId="0" fontId="7" fillId="0" borderId="0" xfId="1007" applyFont="1" applyAlignment="1">
      <alignment horizontal="center"/>
    </xf>
    <xf numFmtId="0" fontId="8" fillId="0" borderId="0" xfId="1007" applyFont="1" applyAlignment="1">
      <alignment horizontal="center"/>
    </xf>
    <xf numFmtId="0" fontId="2" fillId="0" borderId="19" xfId="1006" applyFont="1" applyBorder="1" applyAlignment="1">
      <alignment horizontal="center" vertical="center"/>
    </xf>
    <xf numFmtId="0" fontId="2" fillId="0" borderId="22" xfId="1006" applyFont="1" applyBorder="1" applyAlignment="1">
      <alignment horizontal="center" vertical="center"/>
    </xf>
    <xf numFmtId="0" fontId="2" fillId="0" borderId="42" xfId="1006" applyFont="1" applyBorder="1" applyAlignment="1">
      <alignment horizontal="center" vertical="center"/>
    </xf>
    <xf numFmtId="0" fontId="7" fillId="0" borderId="23" xfId="1006" applyFont="1" applyBorder="1" applyAlignment="1">
      <alignment horizontal="center" vertical="center"/>
    </xf>
    <xf numFmtId="0" fontId="7" fillId="0" borderId="2" xfId="1006" applyFont="1" applyBorder="1" applyAlignment="1">
      <alignment horizontal="center" vertical="center"/>
    </xf>
    <xf numFmtId="0" fontId="7" fillId="0" borderId="40" xfId="1006" applyFont="1" applyBorder="1" applyAlignment="1">
      <alignment horizontal="center" vertical="center"/>
    </xf>
    <xf numFmtId="0" fontId="8" fillId="0" borderId="23" xfId="1006" applyFont="1" applyBorder="1" applyAlignment="1">
      <alignment horizontal="center" vertical="center"/>
    </xf>
    <xf numFmtId="0" fontId="8" fillId="0" borderId="2" xfId="1006" applyFont="1" applyBorder="1" applyAlignment="1">
      <alignment horizontal="center" vertical="center"/>
    </xf>
    <xf numFmtId="0" fontId="8" fillId="0" borderId="40" xfId="1006" applyFont="1" applyBorder="1" applyAlignment="1">
      <alignment horizontal="center" vertical="center"/>
    </xf>
    <xf numFmtId="0" fontId="0" fillId="0" borderId="19" xfId="0" applyBorder="1" applyAlignment="1">
      <alignment horizontal="center"/>
    </xf>
    <xf numFmtId="0" fontId="0" fillId="0" borderId="22" xfId="0" applyBorder="1" applyAlignment="1">
      <alignment horizontal="center"/>
    </xf>
    <xf numFmtId="0" fontId="0" fillId="0" borderId="42" xfId="0" applyBorder="1" applyAlignment="1">
      <alignment horizontal="center"/>
    </xf>
    <xf numFmtId="0" fontId="0" fillId="0" borderId="47" xfId="0" applyBorder="1" applyAlignment="1">
      <alignment horizontal="center"/>
    </xf>
    <xf numFmtId="0" fontId="0" fillId="0" borderId="39" xfId="0" applyBorder="1" applyAlignment="1">
      <alignment horizontal="center"/>
    </xf>
    <xf numFmtId="0" fontId="0" fillId="0" borderId="49" xfId="0" applyBorder="1" applyAlignment="1">
      <alignment horizontal="center"/>
    </xf>
    <xf numFmtId="0" fontId="22" fillId="0" borderId="1" xfId="0" applyFont="1" applyBorder="1" applyAlignment="1">
      <alignment horizontal="center" vertical="center"/>
    </xf>
    <xf numFmtId="0" fontId="193" fillId="0" borderId="0" xfId="1006" applyFont="1" applyAlignment="1">
      <alignment horizontal="center"/>
    </xf>
    <xf numFmtId="0" fontId="8" fillId="0" borderId="41" xfId="1006" applyFont="1" applyBorder="1" applyAlignment="1">
      <alignment horizontal="center" vertical="center"/>
    </xf>
    <xf numFmtId="0" fontId="8" fillId="0" borderId="14" xfId="1006" applyFont="1" applyBorder="1" applyAlignment="1">
      <alignment horizontal="center" vertical="center"/>
    </xf>
    <xf numFmtId="3" fontId="187" fillId="0" borderId="19" xfId="0" applyNumberFormat="1" applyFont="1" applyFill="1" applyBorder="1" applyAlignment="1">
      <alignment horizontal="center" vertical="center"/>
    </xf>
    <xf numFmtId="3" fontId="187" fillId="0" borderId="22" xfId="0" applyNumberFormat="1" applyFont="1" applyFill="1" applyBorder="1" applyAlignment="1">
      <alignment horizontal="center" vertical="center"/>
    </xf>
    <xf numFmtId="3" fontId="187" fillId="0" borderId="42" xfId="0" applyNumberFormat="1" applyFont="1" applyFill="1" applyBorder="1" applyAlignment="1">
      <alignment horizontal="center" vertical="center"/>
    </xf>
    <xf numFmtId="0" fontId="8" fillId="0" borderId="19" xfId="1006" applyFont="1" applyBorder="1" applyAlignment="1">
      <alignment horizontal="center" vertical="center"/>
    </xf>
    <xf numFmtId="0" fontId="8" fillId="0" borderId="22" xfId="1006" applyFont="1" applyBorder="1" applyAlignment="1">
      <alignment horizontal="center" vertical="center"/>
    </xf>
    <xf numFmtId="3" fontId="187" fillId="0" borderId="23" xfId="0" applyNumberFormat="1" applyFont="1" applyFill="1" applyBorder="1" applyAlignment="1">
      <alignment horizontal="center" vertical="center"/>
    </xf>
    <xf numFmtId="3" fontId="187" fillId="0" borderId="2" xfId="0" applyNumberFormat="1" applyFont="1" applyFill="1" applyBorder="1" applyAlignment="1">
      <alignment horizontal="center" vertical="center"/>
    </xf>
    <xf numFmtId="3" fontId="187" fillId="0" borderId="40" xfId="0" applyNumberFormat="1" applyFont="1" applyFill="1" applyBorder="1" applyAlignment="1">
      <alignment horizontal="center" vertical="center"/>
    </xf>
    <xf numFmtId="0" fontId="8" fillId="0" borderId="2" xfId="1006" applyFont="1" applyBorder="1" applyAlignment="1">
      <alignment horizontal="center"/>
    </xf>
    <xf numFmtId="0" fontId="8" fillId="0" borderId="40" xfId="1006" applyFont="1" applyBorder="1" applyAlignment="1">
      <alignment horizontal="center"/>
    </xf>
    <xf numFmtId="0" fontId="8" fillId="0" borderId="42" xfId="1006" applyFont="1" applyBorder="1" applyAlignment="1">
      <alignment horizontal="center" vertical="center"/>
    </xf>
    <xf numFmtId="178" fontId="8" fillId="0" borderId="19" xfId="616" applyNumberFormat="1" applyFont="1" applyBorder="1" applyAlignment="1">
      <alignment horizontal="center" vertical="center" shrinkToFit="1"/>
    </xf>
    <xf numFmtId="178" fontId="8" fillId="0" borderId="42" xfId="616" applyNumberFormat="1" applyFont="1" applyBorder="1" applyAlignment="1">
      <alignment horizontal="center" vertical="center" shrinkToFit="1"/>
    </xf>
    <xf numFmtId="0" fontId="2" fillId="0" borderId="23" xfId="1006" applyFont="1" applyBorder="1" applyAlignment="1">
      <alignment horizontal="center" vertical="center"/>
    </xf>
    <xf numFmtId="0" fontId="2" fillId="0" borderId="2" xfId="1006" applyFont="1" applyBorder="1" applyAlignment="1">
      <alignment horizontal="center" vertical="center"/>
    </xf>
    <xf numFmtId="0" fontId="2" fillId="0" borderId="40" xfId="1006" applyFont="1" applyBorder="1" applyAlignment="1">
      <alignment horizontal="center" vertical="center"/>
    </xf>
    <xf numFmtId="0" fontId="7" fillId="0" borderId="19" xfId="1006" applyFont="1" applyBorder="1" applyAlignment="1">
      <alignment horizontal="center" vertical="center"/>
    </xf>
    <xf numFmtId="0" fontId="7" fillId="0" borderId="22" xfId="1006" applyFont="1" applyBorder="1" applyAlignment="1">
      <alignment horizontal="center" vertical="center"/>
    </xf>
    <xf numFmtId="178" fontId="8" fillId="0" borderId="2" xfId="616" applyNumberFormat="1" applyFont="1" applyBorder="1" applyAlignment="1">
      <alignment horizontal="center" vertical="center" shrinkToFit="1"/>
    </xf>
    <xf numFmtId="178" fontId="8" fillId="0" borderId="40" xfId="616" applyNumberFormat="1" applyFont="1" applyBorder="1" applyAlignment="1">
      <alignment horizontal="center" vertical="center" shrinkToFit="1"/>
    </xf>
    <xf numFmtId="0" fontId="8" fillId="0" borderId="2" xfId="1006" applyFont="1" applyBorder="1" applyAlignment="1">
      <alignment horizontal="center" vertical="center" wrapText="1"/>
    </xf>
    <xf numFmtId="0" fontId="8" fillId="0" borderId="2" xfId="1006" applyFont="1" applyBorder="1" applyAlignment="1">
      <alignment horizontal="left" vertical="center"/>
    </xf>
    <xf numFmtId="0" fontId="8" fillId="0" borderId="40" xfId="1006" applyFont="1" applyBorder="1" applyAlignment="1">
      <alignment horizontal="left" vertical="center"/>
    </xf>
    <xf numFmtId="0" fontId="7" fillId="0" borderId="42" xfId="1006" applyFont="1" applyBorder="1" applyAlignment="1">
      <alignment horizontal="center" vertical="center"/>
    </xf>
    <xf numFmtId="0" fontId="189" fillId="50" borderId="1" xfId="1006" applyFont="1" applyFill="1" applyBorder="1" applyAlignment="1">
      <alignment horizontal="left" vertical="center"/>
    </xf>
    <xf numFmtId="178" fontId="8" fillId="0" borderId="41" xfId="616" applyNumberFormat="1" applyFont="1" applyBorder="1" applyAlignment="1">
      <alignment horizontal="center" vertical="center" shrinkToFit="1"/>
    </xf>
    <xf numFmtId="178" fontId="8" fillId="0" borderId="22" xfId="616" applyNumberFormat="1" applyFont="1" applyBorder="1" applyAlignment="1">
      <alignment horizontal="center" vertical="center" shrinkToFit="1"/>
    </xf>
    <xf numFmtId="178" fontId="8" fillId="0" borderId="2" xfId="616" applyNumberFormat="1" applyFont="1" applyBorder="1" applyAlignment="1">
      <alignment horizontal="center" shrinkToFit="1"/>
    </xf>
    <xf numFmtId="178" fontId="8" fillId="0" borderId="40" xfId="616" applyNumberFormat="1" applyFont="1" applyBorder="1" applyAlignment="1">
      <alignment horizontal="center" shrinkToFit="1"/>
    </xf>
    <xf numFmtId="0" fontId="8" fillId="0" borderId="19" xfId="1006" applyFont="1" applyBorder="1" applyAlignment="1">
      <alignment horizontal="center" vertical="center" wrapText="1"/>
    </xf>
    <xf numFmtId="0" fontId="8" fillId="0" borderId="22" xfId="1006" applyFont="1" applyBorder="1" applyAlignment="1">
      <alignment horizontal="center" vertical="center" wrapText="1"/>
    </xf>
    <xf numFmtId="0" fontId="8" fillId="0" borderId="42" xfId="1006" applyFont="1" applyBorder="1" applyAlignment="1">
      <alignment horizontal="center" vertical="center" wrapText="1"/>
    </xf>
    <xf numFmtId="0" fontId="2" fillId="0" borderId="19" xfId="1006" applyFont="1" applyBorder="1" applyAlignment="1">
      <alignment horizontal="center" vertical="center" wrapText="1"/>
    </xf>
    <xf numFmtId="0" fontId="2" fillId="0" borderId="22" xfId="1006" applyFont="1" applyBorder="1" applyAlignment="1">
      <alignment horizontal="center" vertical="center" wrapText="1"/>
    </xf>
    <xf numFmtId="0" fontId="7" fillId="0" borderId="19" xfId="1006" applyFont="1" applyBorder="1" applyAlignment="1">
      <alignment horizontal="center" vertical="center" wrapText="1"/>
    </xf>
    <xf numFmtId="0" fontId="7" fillId="0" borderId="42" xfId="1006" applyFont="1" applyBorder="1" applyAlignment="1">
      <alignment horizontal="center" vertical="center" wrapText="1"/>
    </xf>
    <xf numFmtId="0" fontId="7" fillId="0" borderId="18" xfId="1006" applyFont="1" applyBorder="1" applyAlignment="1">
      <alignment horizontal="center" vertical="center"/>
    </xf>
    <xf numFmtId="0" fontId="7" fillId="0" borderId="16" xfId="1006" applyFont="1" applyBorder="1" applyAlignment="1">
      <alignment horizontal="center" vertical="center"/>
    </xf>
    <xf numFmtId="0" fontId="7" fillId="0" borderId="44" xfId="1006" applyFont="1" applyBorder="1" applyAlignment="1">
      <alignment horizontal="center" vertical="center"/>
    </xf>
    <xf numFmtId="0" fontId="8" fillId="0" borderId="2" xfId="0" applyFont="1" applyBorder="1" applyAlignment="1">
      <alignment horizontal="center" vertical="center"/>
    </xf>
    <xf numFmtId="0" fontId="0" fillId="0" borderId="23" xfId="0" applyBorder="1" applyAlignment="1">
      <alignment horizontal="center"/>
    </xf>
    <xf numFmtId="0" fontId="0" fillId="0" borderId="2"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7" fillId="0" borderId="18" xfId="1006" applyFont="1" applyBorder="1" applyAlignment="1">
      <alignment horizontal="center"/>
    </xf>
    <xf numFmtId="0" fontId="7" fillId="0" borderId="44" xfId="1006" applyFont="1" applyBorder="1" applyAlignment="1">
      <alignment horizontal="center"/>
    </xf>
    <xf numFmtId="178" fontId="7" fillId="0" borderId="0" xfId="616" applyNumberFormat="1" applyFont="1" applyAlignment="1">
      <alignment horizontal="center" shrinkToFit="1"/>
    </xf>
    <xf numFmtId="178" fontId="192" fillId="0" borderId="0" xfId="616" applyNumberFormat="1" applyFont="1" applyAlignment="1">
      <alignment horizontal="center" shrinkToFit="1"/>
    </xf>
  </cellXfs>
  <cellStyles count="1564">
    <cellStyle name="_x0001_" xfId="1"/>
    <cellStyle name="          _x000d__x000a_shell=progman.exe_x000d__x000a_m" xfId="2"/>
    <cellStyle name="          _x000d__x000a_shell=progman.exe_x000d__x000a_m 2" xfId="3"/>
    <cellStyle name="          _x000d__x000a_shell=progman.exe_x000d__x000a_m 3" xfId="4"/>
    <cellStyle name="          _x000d__x000a_shell=progman.exe_x000d__x000a_m 4" xfId="5"/>
    <cellStyle name="          _x000d__x000a_shell=progman.exe_x000d__x000a_m 5" xfId="6"/>
    <cellStyle name="??" xfId="7"/>
    <cellStyle name="?? [ - ??1" xfId="8"/>
    <cellStyle name="?? [ - ??2" xfId="9"/>
    <cellStyle name="?? [ - ??3" xfId="10"/>
    <cellStyle name="?? [ - ??4" xfId="11"/>
    <cellStyle name="?? [ - ??5" xfId="12"/>
    <cellStyle name="?? [ - ??6" xfId="13"/>
    <cellStyle name="?? [ - ??7" xfId="14"/>
    <cellStyle name="?? [ - ??8" xfId="15"/>
    <cellStyle name="?? [0.00]_        " xfId="16"/>
    <cellStyle name="?? [0]" xfId="17"/>
    <cellStyle name="?? [0] 2" xfId="18"/>
    <cellStyle name="?? [0] 2 2" xfId="19"/>
    <cellStyle name="?? [0] 2 3" xfId="20"/>
    <cellStyle name="?? [0] 2 4" xfId="21"/>
    <cellStyle name="?? [0] 2 5" xfId="22"/>
    <cellStyle name="?? [0] 3" xfId="23"/>
    <cellStyle name="?? [0] 4" xfId="24"/>
    <cellStyle name="?? [0] 5" xfId="25"/>
    <cellStyle name="?? 2" xfId="26"/>
    <cellStyle name="?? 2 2" xfId="27"/>
    <cellStyle name="?? 2 3" xfId="28"/>
    <cellStyle name="?? 2 4" xfId="29"/>
    <cellStyle name="?? 2 5" xfId="30"/>
    <cellStyle name="?? 3" xfId="31"/>
    <cellStyle name="?? 4" xfId="32"/>
    <cellStyle name="?? 5" xfId="33"/>
    <cellStyle name="?_x001d_??%U©÷u&amp;H©÷9_x0008_?_x0009_s_x000a__x0007__x0001__x0001_" xfId="34"/>
    <cellStyle name="???? [0.00]_        " xfId="35"/>
    <cellStyle name="????_        " xfId="36"/>
    <cellStyle name="???[0]_?? DI" xfId="37"/>
    <cellStyle name="???_?? DI" xfId="38"/>
    <cellStyle name="??[0]_BRE" xfId="39"/>
    <cellStyle name="??_        " xfId="40"/>
    <cellStyle name="??A? [0]_ÿÿÿÿÿÿ_1_¢¬???¢â? " xfId="41"/>
    <cellStyle name="??A?_ÿÿÿÿÿÿ_1_¢¬???¢â? " xfId="42"/>
    <cellStyle name="?¡±¢¥?_?¨ù??¢´¢¥_¢¬???¢â? " xfId="43"/>
    <cellStyle name="?ðÇ%U?&amp;H?_x0008_?s_x000a__x0007__x0001__x0001_" xfId="44"/>
    <cellStyle name="_Bang Chi tieu (2)" xfId="45"/>
    <cellStyle name="_Bang Chi tieu (2) 2" xfId="46"/>
    <cellStyle name="_Bang Chi tieu (2) 3" xfId="47"/>
    <cellStyle name="_Bang Chi tieu (2) 4" xfId="48"/>
    <cellStyle name="_Bang Chi tieu (2) 5" xfId="49"/>
    <cellStyle name="_GTXD GOI 2" xfId="50"/>
    <cellStyle name="_GTXD GOI 2_KH 2012- NS -DAU TU LAP" xfId="51"/>
    <cellStyle name="_GTXD GOI 2_KH 2012- NS -DAU TU LAP 2" xfId="52"/>
    <cellStyle name="_GTXD GOI 2_KH 2012- NS -DAU TU LAP 3" xfId="53"/>
    <cellStyle name="_GTXD GOI 2_KH 2012- NS -DAU TU LAP 4" xfId="54"/>
    <cellStyle name="_GTXD GOI 2_KH 2012- NS -DAU TU LAP 5" xfId="55"/>
    <cellStyle name="_GTXD GOI1" xfId="56"/>
    <cellStyle name="_GTXD GOI1_KH 2012- NS -DAU TU LAP" xfId="57"/>
    <cellStyle name="_GTXD GOI1_KH 2012- NS -DAU TU LAP 2" xfId="58"/>
    <cellStyle name="_GTXD GOI1_KH 2012- NS -DAU TU LAP 3" xfId="59"/>
    <cellStyle name="_GTXD GOI1_KH 2012- NS -DAU TU LAP 4" xfId="60"/>
    <cellStyle name="_GTXD GOI1_KH 2012- NS -DAU TU LAP 5" xfId="61"/>
    <cellStyle name="_GTXD GOI3" xfId="62"/>
    <cellStyle name="_GTXD GOI3_KH 2012- NS -DAU TU LAP" xfId="63"/>
    <cellStyle name="_GTXD GOI3_KH 2012- NS -DAU TU LAP 2" xfId="64"/>
    <cellStyle name="_GTXD GOI3_KH 2012- NS -DAU TU LAP 3" xfId="65"/>
    <cellStyle name="_GTXD GOI3_KH 2012- NS -DAU TU LAP 4" xfId="66"/>
    <cellStyle name="_GTXD GOI3_KH 2012- NS -DAU TU LAP 5" xfId="67"/>
    <cellStyle name="_KT (2)" xfId="68"/>
    <cellStyle name="_KT (2) 2" xfId="69"/>
    <cellStyle name="_KT (2) 2 2" xfId="70"/>
    <cellStyle name="_KT (2) 2 3" xfId="71"/>
    <cellStyle name="_KT (2) 2 4" xfId="72"/>
    <cellStyle name="_KT (2) 2 5" xfId="73"/>
    <cellStyle name="_KT (2) 3" xfId="74"/>
    <cellStyle name="_KT (2) 4" xfId="75"/>
    <cellStyle name="_KT (2) 5" xfId="76"/>
    <cellStyle name="_KT (2)_1" xfId="77"/>
    <cellStyle name="_KT (2)_1 2" xfId="78"/>
    <cellStyle name="_KT (2)_1 2 2" xfId="79"/>
    <cellStyle name="_KT (2)_1 2 3" xfId="80"/>
    <cellStyle name="_KT (2)_1 2 4" xfId="81"/>
    <cellStyle name="_KT (2)_1 2 5" xfId="82"/>
    <cellStyle name="_KT (2)_1 3" xfId="83"/>
    <cellStyle name="_KT (2)_1 4" xfId="84"/>
    <cellStyle name="_KT (2)_1 5" xfId="85"/>
    <cellStyle name="_KT (2)_1_DQTV bao cao BTC" xfId="86"/>
    <cellStyle name="_KT (2)_1_quy luong con lai nam 2004" xfId="87"/>
    <cellStyle name="_KT (2)_2" xfId="88"/>
    <cellStyle name="_KT (2)_2_Book1" xfId="89"/>
    <cellStyle name="_KT (2)_2_DTDuong dong tien -sua tham tra 2009 - luong 650" xfId="90"/>
    <cellStyle name="_KT (2)_2_quy luong con lai nam 2004" xfId="91"/>
    <cellStyle name="_KT (2)_2_TG-TH" xfId="92"/>
    <cellStyle name="_KT (2)_2_TG-TH 2" xfId="93"/>
    <cellStyle name="_KT (2)_2_TG-TH 2 2" xfId="94"/>
    <cellStyle name="_KT (2)_2_TG-TH 2 3" xfId="95"/>
    <cellStyle name="_KT (2)_2_TG-TH 2 4" xfId="96"/>
    <cellStyle name="_KT (2)_2_TG-TH 2 5" xfId="97"/>
    <cellStyle name="_KT (2)_2_TG-TH 3" xfId="98"/>
    <cellStyle name="_KT (2)_2_TG-TH 4" xfId="99"/>
    <cellStyle name="_KT (2)_2_TG-TH 5" xfId="100"/>
    <cellStyle name="_KT (2)_2_TG-TH_Book1" xfId="101"/>
    <cellStyle name="_KT (2)_2_TG-TH_DQTV bao cao BTC" xfId="102"/>
    <cellStyle name="_KT (2)_2_TG-TH_DTDuong dong tien -sua tham tra 2009 - luong 650" xfId="103"/>
    <cellStyle name="_KT (2)_2_TG-TH_quy luong con lai nam 2004" xfId="104"/>
    <cellStyle name="_KT (2)_2_TG-TH_TEL OUT 2004" xfId="105"/>
    <cellStyle name="_KT (2)_3" xfId="106"/>
    <cellStyle name="_KT (2)_3_TG-TH" xfId="107"/>
    <cellStyle name="_KT (2)_3_TG-TH 2" xfId="108"/>
    <cellStyle name="_KT (2)_3_TG-TH 2 2" xfId="109"/>
    <cellStyle name="_KT (2)_3_TG-TH 2 3" xfId="110"/>
    <cellStyle name="_KT (2)_3_TG-TH 2 4" xfId="111"/>
    <cellStyle name="_KT (2)_3_TG-TH 2 5" xfId="112"/>
    <cellStyle name="_KT (2)_3_TG-TH 3" xfId="113"/>
    <cellStyle name="_KT (2)_3_TG-TH 4" xfId="114"/>
    <cellStyle name="_KT (2)_3_TG-TH 5" xfId="115"/>
    <cellStyle name="_KT (2)_3_TG-TH_DQTV bao cao BTC" xfId="116"/>
    <cellStyle name="_KT (2)_3_TG-TH_quy luong con lai nam 2004" xfId="117"/>
    <cellStyle name="_KT (2)_4" xfId="118"/>
    <cellStyle name="_KT (2)_4 2" xfId="119"/>
    <cellStyle name="_KT (2)_4 2 2" xfId="120"/>
    <cellStyle name="_KT (2)_4 2 3" xfId="121"/>
    <cellStyle name="_KT (2)_4 2 4" xfId="122"/>
    <cellStyle name="_KT (2)_4 2 5" xfId="123"/>
    <cellStyle name="_KT (2)_4 3" xfId="124"/>
    <cellStyle name="_KT (2)_4 4" xfId="125"/>
    <cellStyle name="_KT (2)_4 5" xfId="126"/>
    <cellStyle name="_KT (2)_4_Book1" xfId="127"/>
    <cellStyle name="_KT (2)_4_DQTV bao cao BTC" xfId="128"/>
    <cellStyle name="_KT (2)_4_DTDuong dong tien -sua tham tra 2009 - luong 650" xfId="129"/>
    <cellStyle name="_KT (2)_4_quy luong con lai nam 2004" xfId="130"/>
    <cellStyle name="_KT (2)_4_TEL OUT 2004" xfId="131"/>
    <cellStyle name="_KT (2)_4_TG-TH" xfId="132"/>
    <cellStyle name="_KT (2)_4_TG-TH_Book1" xfId="133"/>
    <cellStyle name="_KT (2)_4_TG-TH_DTDuong dong tien -sua tham tra 2009 - luong 650" xfId="134"/>
    <cellStyle name="_KT (2)_4_TG-TH_quy luong con lai nam 2004" xfId="135"/>
    <cellStyle name="_KT (2)_5" xfId="136"/>
    <cellStyle name="_KT (2)_5 2" xfId="137"/>
    <cellStyle name="_KT (2)_5 2 2" xfId="138"/>
    <cellStyle name="_KT (2)_5 2 3" xfId="139"/>
    <cellStyle name="_KT (2)_5 2 4" xfId="140"/>
    <cellStyle name="_KT (2)_5 2 5" xfId="141"/>
    <cellStyle name="_KT (2)_5 3" xfId="142"/>
    <cellStyle name="_KT (2)_5 4" xfId="143"/>
    <cellStyle name="_KT (2)_5 5" xfId="144"/>
    <cellStyle name="_KT (2)_5_Book1" xfId="145"/>
    <cellStyle name="_KT (2)_5_DQTV bao cao BTC" xfId="146"/>
    <cellStyle name="_KT (2)_5_DTDuong dong tien -sua tham tra 2009 - luong 650" xfId="147"/>
    <cellStyle name="_KT (2)_5_TEL OUT 2004" xfId="148"/>
    <cellStyle name="_KT (2)_DQTV bao cao BTC" xfId="149"/>
    <cellStyle name="_KT (2)_quy luong con lai nam 2004" xfId="150"/>
    <cellStyle name="_KT (2)_TG-TH" xfId="151"/>
    <cellStyle name="_KT_TG" xfId="152"/>
    <cellStyle name="_KT_TG_1" xfId="153"/>
    <cellStyle name="_KT_TG_1 2" xfId="154"/>
    <cellStyle name="_KT_TG_1 2 2" xfId="155"/>
    <cellStyle name="_KT_TG_1 2 3" xfId="156"/>
    <cellStyle name="_KT_TG_1 2 4" xfId="157"/>
    <cellStyle name="_KT_TG_1 2 5" xfId="158"/>
    <cellStyle name="_KT_TG_1 3" xfId="159"/>
    <cellStyle name="_KT_TG_1 4" xfId="160"/>
    <cellStyle name="_KT_TG_1 5" xfId="161"/>
    <cellStyle name="_KT_TG_1_Book1" xfId="162"/>
    <cellStyle name="_KT_TG_1_DQTV bao cao BTC" xfId="163"/>
    <cellStyle name="_KT_TG_1_DTDuong dong tien -sua tham tra 2009 - luong 650" xfId="164"/>
    <cellStyle name="_KT_TG_1_TEL OUT 2004" xfId="165"/>
    <cellStyle name="_KT_TG_2" xfId="166"/>
    <cellStyle name="_KT_TG_2 2" xfId="167"/>
    <cellStyle name="_KT_TG_2 2 2" xfId="168"/>
    <cellStyle name="_KT_TG_2 2 3" xfId="169"/>
    <cellStyle name="_KT_TG_2 2 4" xfId="170"/>
    <cellStyle name="_KT_TG_2 2 5" xfId="171"/>
    <cellStyle name="_KT_TG_2 3" xfId="172"/>
    <cellStyle name="_KT_TG_2 4" xfId="173"/>
    <cellStyle name="_KT_TG_2 5" xfId="174"/>
    <cellStyle name="_KT_TG_2_Book1" xfId="175"/>
    <cellStyle name="_KT_TG_2_DQTV bao cao BTC" xfId="176"/>
    <cellStyle name="_KT_TG_2_DTDuong dong tien -sua tham tra 2009 - luong 650" xfId="177"/>
    <cellStyle name="_KT_TG_2_quy luong con lai nam 2004" xfId="178"/>
    <cellStyle name="_KT_TG_2_TEL OUT 2004" xfId="179"/>
    <cellStyle name="_KT_TG_3" xfId="180"/>
    <cellStyle name="_KT_TG_4" xfId="181"/>
    <cellStyle name="_KT_TG_4 2" xfId="182"/>
    <cellStyle name="_KT_TG_4 2 2" xfId="183"/>
    <cellStyle name="_KT_TG_4 2 3" xfId="184"/>
    <cellStyle name="_KT_TG_4 2 4" xfId="185"/>
    <cellStyle name="_KT_TG_4 2 5" xfId="186"/>
    <cellStyle name="_KT_TG_4 3" xfId="187"/>
    <cellStyle name="_KT_TG_4 4" xfId="188"/>
    <cellStyle name="_KT_TG_4 5" xfId="189"/>
    <cellStyle name="_KT_TG_4_DQTV bao cao BTC" xfId="190"/>
    <cellStyle name="_KT_TG_4_quy luong con lai nam 2004" xfId="191"/>
    <cellStyle name="_KT_TG_Book1" xfId="192"/>
    <cellStyle name="_KT_TG_DTDuong dong tien -sua tham tra 2009 - luong 650" xfId="193"/>
    <cellStyle name="_KT_TG_quy luong con lai nam 2004" xfId="194"/>
    <cellStyle name="_quy luong con lai nam 2004" xfId="195"/>
    <cellStyle name="_TG-TH" xfId="196"/>
    <cellStyle name="_TG-TH_1" xfId="197"/>
    <cellStyle name="_TG-TH_1 2" xfId="198"/>
    <cellStyle name="_TG-TH_1 2 2" xfId="199"/>
    <cellStyle name="_TG-TH_1 2 3" xfId="200"/>
    <cellStyle name="_TG-TH_1 2 4" xfId="201"/>
    <cellStyle name="_TG-TH_1 2 5" xfId="202"/>
    <cellStyle name="_TG-TH_1 3" xfId="203"/>
    <cellStyle name="_TG-TH_1 4" xfId="204"/>
    <cellStyle name="_TG-TH_1 5" xfId="205"/>
    <cellStyle name="_TG-TH_1_Book1" xfId="206"/>
    <cellStyle name="_TG-TH_1_DQTV bao cao BTC" xfId="207"/>
    <cellStyle name="_TG-TH_1_DTDuong dong tien -sua tham tra 2009 - luong 650" xfId="208"/>
    <cellStyle name="_TG-TH_1_TEL OUT 2004" xfId="209"/>
    <cellStyle name="_TG-TH_2" xfId="210"/>
    <cellStyle name="_TG-TH_2 2" xfId="211"/>
    <cellStyle name="_TG-TH_2 2 2" xfId="212"/>
    <cellStyle name="_TG-TH_2 2 3" xfId="213"/>
    <cellStyle name="_TG-TH_2 2 4" xfId="214"/>
    <cellStyle name="_TG-TH_2 2 5" xfId="215"/>
    <cellStyle name="_TG-TH_2 3" xfId="216"/>
    <cellStyle name="_TG-TH_2 4" xfId="217"/>
    <cellStyle name="_TG-TH_2 5" xfId="218"/>
    <cellStyle name="_TG-TH_2_Book1" xfId="219"/>
    <cellStyle name="_TG-TH_2_DQTV bao cao BTC" xfId="220"/>
    <cellStyle name="_TG-TH_2_DTDuong dong tien -sua tham tra 2009 - luong 650" xfId="221"/>
    <cellStyle name="_TG-TH_2_quy luong con lai nam 2004" xfId="222"/>
    <cellStyle name="_TG-TH_2_TEL OUT 2004" xfId="223"/>
    <cellStyle name="_TG-TH_3" xfId="224"/>
    <cellStyle name="_TG-TH_3 2" xfId="225"/>
    <cellStyle name="_TG-TH_3 2 2" xfId="226"/>
    <cellStyle name="_TG-TH_3 2 3" xfId="227"/>
    <cellStyle name="_TG-TH_3 2 4" xfId="228"/>
    <cellStyle name="_TG-TH_3 2 5" xfId="229"/>
    <cellStyle name="_TG-TH_3 3" xfId="230"/>
    <cellStyle name="_TG-TH_3 4" xfId="231"/>
    <cellStyle name="_TG-TH_3 5" xfId="232"/>
    <cellStyle name="_TG-TH_3_DQTV bao cao BTC" xfId="233"/>
    <cellStyle name="_TG-TH_3_quy luong con lai nam 2004" xfId="234"/>
    <cellStyle name="_TG-TH_4" xfId="235"/>
    <cellStyle name="_TG-TH_4_Book1" xfId="236"/>
    <cellStyle name="_TG-TH_4_DTDuong dong tien -sua tham tra 2009 - luong 650" xfId="237"/>
    <cellStyle name="_TG-TH_4_quy luong con lai nam 2004" xfId="238"/>
    <cellStyle name="_TKP" xfId="239"/>
    <cellStyle name="_TKP_KH 2012- NS -DAU TU LAP" xfId="240"/>
    <cellStyle name="_TKP_KH 2012- NS -DAU TU LAP 2" xfId="241"/>
    <cellStyle name="_TKP_KH 2012- NS -DAU TU LAP 3" xfId="242"/>
    <cellStyle name="_TKP_KH 2012- NS -DAU TU LAP 4" xfId="243"/>
    <cellStyle name="_TKP_KH 2012- NS -DAU TU LAP 5" xfId="244"/>
    <cellStyle name="~1" xfId="245"/>
    <cellStyle name="’Ê‰Ý [0.00]_laroux" xfId="246"/>
    <cellStyle name="’Ê‰Ý_laroux" xfId="247"/>
    <cellStyle name="•W€_¯–ì" xfId="249"/>
    <cellStyle name="•W_’·Šú‰p•¶" xfId="248"/>
    <cellStyle name="W_STDFOR" xfId="1523"/>
    <cellStyle name="0" xfId="250"/>
    <cellStyle name="1" xfId="251"/>
    <cellStyle name="1_7 noi 48 goi C5 9 vi na" xfId="252"/>
    <cellStyle name="1_7 noi 48 goi C5 9 vi na_KH 2012- NS -DAU TU LAP" xfId="253"/>
    <cellStyle name="1_7 noi 48 goi C5 9 vi na_KH 2012- NS -DAU TU LAP 2" xfId="254"/>
    <cellStyle name="1_7 noi 48 goi C5 9 vi na_KH 2012- NS -DAU TU LAP 3" xfId="255"/>
    <cellStyle name="1_7 noi 48 goi C5 9 vi na_KH 2012- NS -DAU TU LAP 4" xfId="256"/>
    <cellStyle name="1_7 noi 48 goi C5 9 vi na_KH 2012- NS -DAU TU LAP 5" xfId="257"/>
    <cellStyle name="1_Book1" xfId="258"/>
    <cellStyle name="1_Book1_1" xfId="259"/>
    <cellStyle name="1_Book1_1_KH 2012- NS -DAU TU LAP" xfId="260"/>
    <cellStyle name="1_Book1_1_KH 2012- NS -DAU TU LAP 2" xfId="261"/>
    <cellStyle name="1_Book1_1_KH 2012- NS -DAU TU LAP 3" xfId="262"/>
    <cellStyle name="1_Book1_1_KH 2012- NS -DAU TU LAP 4" xfId="263"/>
    <cellStyle name="1_Book1_1_KH 2012- NS -DAU TU LAP 5" xfId="264"/>
    <cellStyle name="1_Cau thuy dien Ban La (Cu Anh)" xfId="265"/>
    <cellStyle name="1_Cau thuy dien Ban La (Cu Anh)_KH 2012- NS -DAU TU LAP" xfId="266"/>
    <cellStyle name="1_Cau thuy dien Ban La (Cu Anh)_KH 2012- NS -DAU TU LAP 2" xfId="267"/>
    <cellStyle name="1_Cau thuy dien Ban La (Cu Anh)_KH 2012- NS -DAU TU LAP 3" xfId="268"/>
    <cellStyle name="1_Cau thuy dien Ban La (Cu Anh)_KH 2012- NS -DAU TU LAP 4" xfId="269"/>
    <cellStyle name="1_Cau thuy dien Ban La (Cu Anh)_KH 2012- NS -DAU TU LAP 5" xfId="270"/>
    <cellStyle name="1_DT972000" xfId="271"/>
    <cellStyle name="1_dtCau Km3+429,21TL685" xfId="272"/>
    <cellStyle name="1_Dtdchinh2397" xfId="273"/>
    <cellStyle name="1_Dtdchinh2397 2" xfId="274"/>
    <cellStyle name="1_Dtdchinh2397 3" xfId="275"/>
    <cellStyle name="1_Dtdchinh2397 4" xfId="276"/>
    <cellStyle name="1_Dtdchinh2397 5" xfId="277"/>
    <cellStyle name="1_Dtdchinh2397_KH 2012- NS -DAU TU LAP" xfId="278"/>
    <cellStyle name="1_Du thau" xfId="279"/>
    <cellStyle name="1_Du toan 558 (Km17+508.12 - Km 22)" xfId="280"/>
    <cellStyle name="1_Du toan 558 (Km17+508.12 - Km 22)_KH 2012- NS -DAU TU LAP" xfId="281"/>
    <cellStyle name="1_Du toan 558 (Km17+508.12 - Km 22)_KH 2012- NS -DAU TU LAP 2" xfId="282"/>
    <cellStyle name="1_Du toan 558 (Km17+508.12 - Km 22)_KH 2012- NS -DAU TU LAP 3" xfId="283"/>
    <cellStyle name="1_Du toan 558 (Km17+508.12 - Km 22)_KH 2012- NS -DAU TU LAP 4" xfId="284"/>
    <cellStyle name="1_Du toan 558 (Km17+508.12 - Km 22)_KH 2012- NS -DAU TU LAP 5" xfId="285"/>
    <cellStyle name="1_Gia_VLQL48_duyet " xfId="286"/>
    <cellStyle name="1_Gia_VLQL48_duyet _KH 2012- NS -DAU TU LAP" xfId="287"/>
    <cellStyle name="1_Gia_VLQL48_duyet _KH 2012- NS -DAU TU LAP 2" xfId="288"/>
    <cellStyle name="1_Gia_VLQL48_duyet _KH 2012- NS -DAU TU LAP 3" xfId="289"/>
    <cellStyle name="1_Gia_VLQL48_duyet _KH 2012- NS -DAU TU LAP 4" xfId="290"/>
    <cellStyle name="1_Gia_VLQL48_duyet _KH 2012- NS -DAU TU LAP 5" xfId="291"/>
    <cellStyle name="1_GIA-DUTHAUsuaNS" xfId="292"/>
    <cellStyle name="1_KL km 0-km3+300 dieu chinh 4-2008" xfId="293"/>
    <cellStyle name="1_KLNM 1303" xfId="294"/>
    <cellStyle name="1_KlQdinhduyet" xfId="295"/>
    <cellStyle name="1_KlQdinhduyet_KH 2012- NS -DAU TU LAP" xfId="296"/>
    <cellStyle name="1_KlQdinhduyet_KH 2012- NS -DAU TU LAP 2" xfId="297"/>
    <cellStyle name="1_KlQdinhduyet_KH 2012- NS -DAU TU LAP 3" xfId="298"/>
    <cellStyle name="1_KlQdinhduyet_KH 2012- NS -DAU TU LAP 4" xfId="299"/>
    <cellStyle name="1_KlQdinhduyet_KH 2012- NS -DAU TU LAP 5" xfId="300"/>
    <cellStyle name="1_Thong ke cong" xfId="301"/>
    <cellStyle name="1_Thong ke cong_KH 2012- NS -DAU TU LAP" xfId="302"/>
    <cellStyle name="1_Thong ke cong_KH 2012- NS -DAU TU LAP 2" xfId="303"/>
    <cellStyle name="1_Thong ke cong_KH 2012- NS -DAU TU LAP 3" xfId="304"/>
    <cellStyle name="1_Thong ke cong_KH 2012- NS -DAU TU LAP 4" xfId="305"/>
    <cellStyle name="1_Thong ke cong_KH 2012- NS -DAU TU LAP 5" xfId="306"/>
    <cellStyle name="1_thong ke giao dan sinh" xfId="307"/>
    <cellStyle name="1_thong ke giao dan sinh_KH 2012- NS -DAU TU LAP" xfId="308"/>
    <cellStyle name="1_thong ke giao dan sinh_KH 2012- NS -DAU TU LAP 2" xfId="309"/>
    <cellStyle name="1_thong ke giao dan sinh_KH 2012- NS -DAU TU LAP 3" xfId="310"/>
    <cellStyle name="1_thong ke giao dan sinh_KH 2012- NS -DAU TU LAP 4" xfId="311"/>
    <cellStyle name="1_thong ke giao dan sinh_KH 2012- NS -DAU TU LAP 5" xfId="312"/>
    <cellStyle name="1_TonghopKL_BOY-sual2" xfId="313"/>
    <cellStyle name="1_ÿÿÿÿÿ" xfId="314"/>
    <cellStyle name="¹éºÐÀ²_±âÅ¸" xfId="315"/>
    <cellStyle name="2" xfId="316"/>
    <cellStyle name="2_7 noi 48 goi C5 9 vi na" xfId="317"/>
    <cellStyle name="2_7 noi 48 goi C5 9 vi na_KH 2012- NS -DAU TU LAP" xfId="318"/>
    <cellStyle name="2_7 noi 48 goi C5 9 vi na_KH 2012- NS -DAU TU LAP 2" xfId="319"/>
    <cellStyle name="2_7 noi 48 goi C5 9 vi na_KH 2012- NS -DAU TU LAP 3" xfId="320"/>
    <cellStyle name="2_7 noi 48 goi C5 9 vi na_KH 2012- NS -DAU TU LAP 4" xfId="321"/>
    <cellStyle name="2_7 noi 48 goi C5 9 vi na_KH 2012- NS -DAU TU LAP 5" xfId="322"/>
    <cellStyle name="2_Book1" xfId="323"/>
    <cellStyle name="2_Book1_1" xfId="324"/>
    <cellStyle name="2_Book1_1_KH 2012- NS -DAU TU LAP" xfId="325"/>
    <cellStyle name="2_Book1_1_KH 2012- NS -DAU TU LAP 2" xfId="326"/>
    <cellStyle name="2_Book1_1_KH 2012- NS -DAU TU LAP 3" xfId="327"/>
    <cellStyle name="2_Book1_1_KH 2012- NS -DAU TU LAP 4" xfId="328"/>
    <cellStyle name="2_Book1_1_KH 2012- NS -DAU TU LAP 5" xfId="329"/>
    <cellStyle name="2_Cau thuy dien Ban La (Cu Anh)" xfId="330"/>
    <cellStyle name="2_Cau thuy dien Ban La (Cu Anh)_KH 2012- NS -DAU TU LAP" xfId="331"/>
    <cellStyle name="2_Cau thuy dien Ban La (Cu Anh)_KH 2012- NS -DAU TU LAP 2" xfId="332"/>
    <cellStyle name="2_Cau thuy dien Ban La (Cu Anh)_KH 2012- NS -DAU TU LAP 3" xfId="333"/>
    <cellStyle name="2_Cau thuy dien Ban La (Cu Anh)_KH 2012- NS -DAU TU LAP 4" xfId="334"/>
    <cellStyle name="2_Cau thuy dien Ban La (Cu Anh)_KH 2012- NS -DAU TU LAP 5" xfId="335"/>
    <cellStyle name="2_Dtdchinh2397" xfId="336"/>
    <cellStyle name="2_Dtdchinh2397 2" xfId="337"/>
    <cellStyle name="2_Dtdchinh2397 3" xfId="338"/>
    <cellStyle name="2_Dtdchinh2397 4" xfId="339"/>
    <cellStyle name="2_Dtdchinh2397 5" xfId="340"/>
    <cellStyle name="2_Dtdchinh2397_KH 2012- NS -DAU TU LAP" xfId="341"/>
    <cellStyle name="2_Du toan 558 (Km17+508.12 - Km 22)" xfId="342"/>
    <cellStyle name="2_Du toan 558 (Km17+508.12 - Km 22)_KH 2012- NS -DAU TU LAP" xfId="343"/>
    <cellStyle name="2_Du toan 558 (Km17+508.12 - Km 22)_KH 2012- NS -DAU TU LAP 2" xfId="344"/>
    <cellStyle name="2_Du toan 558 (Km17+508.12 - Km 22)_KH 2012- NS -DAU TU LAP 3" xfId="345"/>
    <cellStyle name="2_Du toan 558 (Km17+508.12 - Km 22)_KH 2012- NS -DAU TU LAP 4" xfId="346"/>
    <cellStyle name="2_Du toan 558 (Km17+508.12 - Km 22)_KH 2012- NS -DAU TU LAP 5" xfId="347"/>
    <cellStyle name="2_Gia_VLQL48_duyet " xfId="348"/>
    <cellStyle name="2_Gia_VLQL48_duyet _KH 2012- NS -DAU TU LAP" xfId="349"/>
    <cellStyle name="2_Gia_VLQL48_duyet _KH 2012- NS -DAU TU LAP 2" xfId="350"/>
    <cellStyle name="2_Gia_VLQL48_duyet _KH 2012- NS -DAU TU LAP 3" xfId="351"/>
    <cellStyle name="2_Gia_VLQL48_duyet _KH 2012- NS -DAU TU LAP 4" xfId="352"/>
    <cellStyle name="2_Gia_VLQL48_duyet _KH 2012- NS -DAU TU LAP 5" xfId="353"/>
    <cellStyle name="2_KLNM 1303" xfId="354"/>
    <cellStyle name="2_KlQdinhduyet" xfId="355"/>
    <cellStyle name="2_KlQdinhduyet_KH 2012- NS -DAU TU LAP" xfId="356"/>
    <cellStyle name="2_KlQdinhduyet_KH 2012- NS -DAU TU LAP 2" xfId="357"/>
    <cellStyle name="2_KlQdinhduyet_KH 2012- NS -DAU TU LAP 3" xfId="358"/>
    <cellStyle name="2_KlQdinhduyet_KH 2012- NS -DAU TU LAP 4" xfId="359"/>
    <cellStyle name="2_KlQdinhduyet_KH 2012- NS -DAU TU LAP 5" xfId="360"/>
    <cellStyle name="2_Thong ke cong" xfId="361"/>
    <cellStyle name="2_Thong ke cong_KH 2012- NS -DAU TU LAP" xfId="362"/>
    <cellStyle name="2_Thong ke cong_KH 2012- NS -DAU TU LAP 2" xfId="363"/>
    <cellStyle name="2_Thong ke cong_KH 2012- NS -DAU TU LAP 3" xfId="364"/>
    <cellStyle name="2_Thong ke cong_KH 2012- NS -DAU TU LAP 4" xfId="365"/>
    <cellStyle name="2_Thong ke cong_KH 2012- NS -DAU TU LAP 5" xfId="366"/>
    <cellStyle name="2_thong ke giao dan sinh" xfId="367"/>
    <cellStyle name="2_thong ke giao dan sinh_KH 2012- NS -DAU TU LAP" xfId="368"/>
    <cellStyle name="2_thong ke giao dan sinh_KH 2012- NS -DAU TU LAP 2" xfId="369"/>
    <cellStyle name="2_thong ke giao dan sinh_KH 2012- NS -DAU TU LAP 3" xfId="370"/>
    <cellStyle name="2_thong ke giao dan sinh_KH 2012- NS -DAU TU LAP 4" xfId="371"/>
    <cellStyle name="2_thong ke giao dan sinh_KH 2012- NS -DAU TU LAP 5" xfId="372"/>
    <cellStyle name="2_ÿÿÿÿÿ" xfId="373"/>
    <cellStyle name="20" xfId="374"/>
    <cellStyle name="20% - Accent1" xfId="375" builtinId="30" customBuiltin="1"/>
    <cellStyle name="20% - Accent1 2" xfId="376"/>
    <cellStyle name="20% - Accent2" xfId="377" builtinId="34" customBuiltin="1"/>
    <cellStyle name="20% - Accent2 2" xfId="378"/>
    <cellStyle name="20% - Accent3" xfId="379" builtinId="38" customBuiltin="1"/>
    <cellStyle name="20% - Accent3 2" xfId="380"/>
    <cellStyle name="20% - Accent4" xfId="381" builtinId="42" customBuiltin="1"/>
    <cellStyle name="20% - Accent4 2" xfId="382"/>
    <cellStyle name="20% - Accent5" xfId="383" builtinId="46" customBuiltin="1"/>
    <cellStyle name="20% - Accent5 2" xfId="384"/>
    <cellStyle name="20% - Accent6" xfId="385" builtinId="50" customBuiltin="1"/>
    <cellStyle name="20% - Accent6 2" xfId="386"/>
    <cellStyle name="20% - Nhấn1" xfId="387"/>
    <cellStyle name="20% - Nhấn2" xfId="388"/>
    <cellStyle name="20% - Nhấn3" xfId="389"/>
    <cellStyle name="20% - Nhấn4" xfId="390"/>
    <cellStyle name="20% - Nhấn5" xfId="391"/>
    <cellStyle name="20% - Nhấn6" xfId="392"/>
    <cellStyle name="3" xfId="393"/>
    <cellStyle name="3_7 noi 48 goi C5 9 vi na" xfId="394"/>
    <cellStyle name="3_7 noi 48 goi C5 9 vi na_KH 2012- NS -DAU TU LAP" xfId="395"/>
    <cellStyle name="3_7 noi 48 goi C5 9 vi na_KH 2012- NS -DAU TU LAP 2" xfId="396"/>
    <cellStyle name="3_7 noi 48 goi C5 9 vi na_KH 2012- NS -DAU TU LAP 3" xfId="397"/>
    <cellStyle name="3_7 noi 48 goi C5 9 vi na_KH 2012- NS -DAU TU LAP 4" xfId="398"/>
    <cellStyle name="3_7 noi 48 goi C5 9 vi na_KH 2012- NS -DAU TU LAP 5" xfId="399"/>
    <cellStyle name="3_Book1" xfId="400"/>
    <cellStyle name="3_Book1_1" xfId="401"/>
    <cellStyle name="3_Book1_1_KH 2012- NS -DAU TU LAP" xfId="402"/>
    <cellStyle name="3_Book1_1_KH 2012- NS -DAU TU LAP 2" xfId="403"/>
    <cellStyle name="3_Book1_1_KH 2012- NS -DAU TU LAP 3" xfId="404"/>
    <cellStyle name="3_Book1_1_KH 2012- NS -DAU TU LAP 4" xfId="405"/>
    <cellStyle name="3_Book1_1_KH 2012- NS -DAU TU LAP 5" xfId="406"/>
    <cellStyle name="3_Cau thuy dien Ban La (Cu Anh)" xfId="407"/>
    <cellStyle name="3_Cau thuy dien Ban La (Cu Anh)_KH 2012- NS -DAU TU LAP" xfId="408"/>
    <cellStyle name="3_Cau thuy dien Ban La (Cu Anh)_KH 2012- NS -DAU TU LAP 2" xfId="409"/>
    <cellStyle name="3_Cau thuy dien Ban La (Cu Anh)_KH 2012- NS -DAU TU LAP 3" xfId="410"/>
    <cellStyle name="3_Cau thuy dien Ban La (Cu Anh)_KH 2012- NS -DAU TU LAP 4" xfId="411"/>
    <cellStyle name="3_Cau thuy dien Ban La (Cu Anh)_KH 2012- NS -DAU TU LAP 5" xfId="412"/>
    <cellStyle name="3_Dtdchinh2397" xfId="413"/>
    <cellStyle name="3_Dtdchinh2397 2" xfId="414"/>
    <cellStyle name="3_Dtdchinh2397 3" xfId="415"/>
    <cellStyle name="3_Dtdchinh2397 4" xfId="416"/>
    <cellStyle name="3_Dtdchinh2397 5" xfId="417"/>
    <cellStyle name="3_Dtdchinh2397_KH 2012- NS -DAU TU LAP" xfId="418"/>
    <cellStyle name="3_Du toan 558 (Km17+508.12 - Km 22)" xfId="419"/>
    <cellStyle name="3_Du toan 558 (Km17+508.12 - Km 22)_KH 2012- NS -DAU TU LAP" xfId="420"/>
    <cellStyle name="3_Du toan 558 (Km17+508.12 - Km 22)_KH 2012- NS -DAU TU LAP 2" xfId="421"/>
    <cellStyle name="3_Du toan 558 (Km17+508.12 - Km 22)_KH 2012- NS -DAU TU LAP 3" xfId="422"/>
    <cellStyle name="3_Du toan 558 (Km17+508.12 - Km 22)_KH 2012- NS -DAU TU LAP 4" xfId="423"/>
    <cellStyle name="3_Du toan 558 (Km17+508.12 - Km 22)_KH 2012- NS -DAU TU LAP 5" xfId="424"/>
    <cellStyle name="3_Gia_VLQL48_duyet " xfId="425"/>
    <cellStyle name="3_Gia_VLQL48_duyet _KH 2012- NS -DAU TU LAP" xfId="426"/>
    <cellStyle name="3_Gia_VLQL48_duyet _KH 2012- NS -DAU TU LAP 2" xfId="427"/>
    <cellStyle name="3_Gia_VLQL48_duyet _KH 2012- NS -DAU TU LAP 3" xfId="428"/>
    <cellStyle name="3_Gia_VLQL48_duyet _KH 2012- NS -DAU TU LAP 4" xfId="429"/>
    <cellStyle name="3_Gia_VLQL48_duyet _KH 2012- NS -DAU TU LAP 5" xfId="430"/>
    <cellStyle name="3_KLNM 1303" xfId="431"/>
    <cellStyle name="3_KlQdinhduyet" xfId="432"/>
    <cellStyle name="3_KlQdinhduyet_KH 2012- NS -DAU TU LAP" xfId="433"/>
    <cellStyle name="3_KlQdinhduyet_KH 2012- NS -DAU TU LAP 2" xfId="434"/>
    <cellStyle name="3_KlQdinhduyet_KH 2012- NS -DAU TU LAP 3" xfId="435"/>
    <cellStyle name="3_KlQdinhduyet_KH 2012- NS -DAU TU LAP 4" xfId="436"/>
    <cellStyle name="3_KlQdinhduyet_KH 2012- NS -DAU TU LAP 5" xfId="437"/>
    <cellStyle name="3_Thong ke cong" xfId="438"/>
    <cellStyle name="3_Thong ke cong_KH 2012- NS -DAU TU LAP" xfId="439"/>
    <cellStyle name="3_Thong ke cong_KH 2012- NS -DAU TU LAP 2" xfId="440"/>
    <cellStyle name="3_Thong ke cong_KH 2012- NS -DAU TU LAP 3" xfId="441"/>
    <cellStyle name="3_Thong ke cong_KH 2012- NS -DAU TU LAP 4" xfId="442"/>
    <cellStyle name="3_Thong ke cong_KH 2012- NS -DAU TU LAP 5" xfId="443"/>
    <cellStyle name="3_thong ke giao dan sinh" xfId="444"/>
    <cellStyle name="3_thong ke giao dan sinh_KH 2012- NS -DAU TU LAP" xfId="445"/>
    <cellStyle name="3_thong ke giao dan sinh_KH 2012- NS -DAU TU LAP 2" xfId="446"/>
    <cellStyle name="3_thong ke giao dan sinh_KH 2012- NS -DAU TU LAP 3" xfId="447"/>
    <cellStyle name="3_thong ke giao dan sinh_KH 2012- NS -DAU TU LAP 4" xfId="448"/>
    <cellStyle name="3_thong ke giao dan sinh_KH 2012- NS -DAU TU LAP 5" xfId="449"/>
    <cellStyle name="3_ÿÿÿÿÿ" xfId="450"/>
    <cellStyle name="4" xfId="451"/>
    <cellStyle name="4_7 noi 48 goi C5 9 vi na" xfId="452"/>
    <cellStyle name="4_7 noi 48 goi C5 9 vi na_KH 2012- NS -DAU TU LAP" xfId="453"/>
    <cellStyle name="4_7 noi 48 goi C5 9 vi na_KH 2012- NS -DAU TU LAP 2" xfId="454"/>
    <cellStyle name="4_7 noi 48 goi C5 9 vi na_KH 2012- NS -DAU TU LAP 3" xfId="455"/>
    <cellStyle name="4_7 noi 48 goi C5 9 vi na_KH 2012- NS -DAU TU LAP 4" xfId="456"/>
    <cellStyle name="4_7 noi 48 goi C5 9 vi na_KH 2012- NS -DAU TU LAP 5" xfId="457"/>
    <cellStyle name="4_Book1" xfId="458"/>
    <cellStyle name="4_Book1_1" xfId="459"/>
    <cellStyle name="4_Book1_1_KH 2012- NS -DAU TU LAP" xfId="460"/>
    <cellStyle name="4_Book1_1_KH 2012- NS -DAU TU LAP 2" xfId="461"/>
    <cellStyle name="4_Book1_1_KH 2012- NS -DAU TU LAP 3" xfId="462"/>
    <cellStyle name="4_Book1_1_KH 2012- NS -DAU TU LAP 4" xfId="463"/>
    <cellStyle name="4_Book1_1_KH 2012- NS -DAU TU LAP 5" xfId="464"/>
    <cellStyle name="4_Cau thuy dien Ban La (Cu Anh)" xfId="465"/>
    <cellStyle name="4_Cau thuy dien Ban La (Cu Anh)_KH 2012- NS -DAU TU LAP" xfId="466"/>
    <cellStyle name="4_Cau thuy dien Ban La (Cu Anh)_KH 2012- NS -DAU TU LAP 2" xfId="467"/>
    <cellStyle name="4_Cau thuy dien Ban La (Cu Anh)_KH 2012- NS -DAU TU LAP 3" xfId="468"/>
    <cellStyle name="4_Cau thuy dien Ban La (Cu Anh)_KH 2012- NS -DAU TU LAP 4" xfId="469"/>
    <cellStyle name="4_Cau thuy dien Ban La (Cu Anh)_KH 2012- NS -DAU TU LAP 5" xfId="470"/>
    <cellStyle name="4_Dtdchinh2397" xfId="471"/>
    <cellStyle name="4_Dtdchinh2397 2" xfId="472"/>
    <cellStyle name="4_Dtdchinh2397 3" xfId="473"/>
    <cellStyle name="4_Dtdchinh2397 4" xfId="474"/>
    <cellStyle name="4_Dtdchinh2397 5" xfId="475"/>
    <cellStyle name="4_Dtdchinh2397_KH 2012- NS -DAU TU LAP" xfId="476"/>
    <cellStyle name="4_Du toan 558 (Km17+508.12 - Km 22)" xfId="477"/>
    <cellStyle name="4_Du toan 558 (Km17+508.12 - Km 22)_KH 2012- NS -DAU TU LAP" xfId="478"/>
    <cellStyle name="4_Du toan 558 (Km17+508.12 - Km 22)_KH 2012- NS -DAU TU LAP 2" xfId="479"/>
    <cellStyle name="4_Du toan 558 (Km17+508.12 - Km 22)_KH 2012- NS -DAU TU LAP 3" xfId="480"/>
    <cellStyle name="4_Du toan 558 (Km17+508.12 - Km 22)_KH 2012- NS -DAU TU LAP 4" xfId="481"/>
    <cellStyle name="4_Du toan 558 (Km17+508.12 - Km 22)_KH 2012- NS -DAU TU LAP 5" xfId="482"/>
    <cellStyle name="4_Gia_VLQL48_duyet " xfId="483"/>
    <cellStyle name="4_Gia_VLQL48_duyet _KH 2012- NS -DAU TU LAP" xfId="484"/>
    <cellStyle name="4_Gia_VLQL48_duyet _KH 2012- NS -DAU TU LAP 2" xfId="485"/>
    <cellStyle name="4_Gia_VLQL48_duyet _KH 2012- NS -DAU TU LAP 3" xfId="486"/>
    <cellStyle name="4_Gia_VLQL48_duyet _KH 2012- NS -DAU TU LAP 4" xfId="487"/>
    <cellStyle name="4_Gia_VLQL48_duyet _KH 2012- NS -DAU TU LAP 5" xfId="488"/>
    <cellStyle name="4_KLNM 1303" xfId="489"/>
    <cellStyle name="4_KlQdinhduyet" xfId="490"/>
    <cellStyle name="4_KlQdinhduyet_KH 2012- NS -DAU TU LAP" xfId="491"/>
    <cellStyle name="4_KlQdinhduyet_KH 2012- NS -DAU TU LAP 2" xfId="492"/>
    <cellStyle name="4_KlQdinhduyet_KH 2012- NS -DAU TU LAP 3" xfId="493"/>
    <cellStyle name="4_KlQdinhduyet_KH 2012- NS -DAU TU LAP 4" xfId="494"/>
    <cellStyle name="4_KlQdinhduyet_KH 2012- NS -DAU TU LAP 5" xfId="495"/>
    <cellStyle name="4_Thong ke cong" xfId="496"/>
    <cellStyle name="4_Thong ke cong_KH 2012- NS -DAU TU LAP" xfId="497"/>
    <cellStyle name="4_Thong ke cong_KH 2012- NS -DAU TU LAP 2" xfId="498"/>
    <cellStyle name="4_Thong ke cong_KH 2012- NS -DAU TU LAP 3" xfId="499"/>
    <cellStyle name="4_Thong ke cong_KH 2012- NS -DAU TU LAP 4" xfId="500"/>
    <cellStyle name="4_Thong ke cong_KH 2012- NS -DAU TU LAP 5" xfId="501"/>
    <cellStyle name="4_thong ke giao dan sinh" xfId="502"/>
    <cellStyle name="4_thong ke giao dan sinh_KH 2012- NS -DAU TU LAP" xfId="503"/>
    <cellStyle name="4_thong ke giao dan sinh_KH 2012- NS -DAU TU LAP 2" xfId="504"/>
    <cellStyle name="4_thong ke giao dan sinh_KH 2012- NS -DAU TU LAP 3" xfId="505"/>
    <cellStyle name="4_thong ke giao dan sinh_KH 2012- NS -DAU TU LAP 4" xfId="506"/>
    <cellStyle name="4_thong ke giao dan sinh_KH 2012- NS -DAU TU LAP 5" xfId="507"/>
    <cellStyle name="4_ÿÿÿÿÿ" xfId="508"/>
    <cellStyle name="40% - Accent1" xfId="509" builtinId="31" customBuiltin="1"/>
    <cellStyle name="40% - Accent1 2" xfId="510"/>
    <cellStyle name="40% - Accent2" xfId="511" builtinId="35" customBuiltin="1"/>
    <cellStyle name="40% - Accent2 2" xfId="512"/>
    <cellStyle name="40% - Accent3" xfId="513" builtinId="39" customBuiltin="1"/>
    <cellStyle name="40% - Accent3 2" xfId="514"/>
    <cellStyle name="40% - Accent4" xfId="515" builtinId="43" customBuiltin="1"/>
    <cellStyle name="40% - Accent4 2" xfId="516"/>
    <cellStyle name="40% - Accent5" xfId="517" builtinId="47" customBuiltin="1"/>
    <cellStyle name="40% - Accent5 2" xfId="518"/>
    <cellStyle name="40% - Accent6" xfId="519" builtinId="51" customBuiltin="1"/>
    <cellStyle name="40% - Accent6 2" xfId="520"/>
    <cellStyle name="40% - Nhấn1" xfId="521"/>
    <cellStyle name="40% - Nhấn2" xfId="522"/>
    <cellStyle name="40% - Nhấn3" xfId="523"/>
    <cellStyle name="40% - Nhấn4" xfId="524"/>
    <cellStyle name="40% - Nhấn5" xfId="525"/>
    <cellStyle name="40% - Nhấn6" xfId="526"/>
    <cellStyle name="52" xfId="527"/>
    <cellStyle name="6" xfId="528"/>
    <cellStyle name="6_DTDuong dong tien -sua tham tra 2009 - luong 650" xfId="529"/>
    <cellStyle name="6_DTDuong dong tien -sua tham tra 2009 - luong 650 2" xfId="530"/>
    <cellStyle name="6_DTDuong dong tien -sua tham tra 2009 - luong 650 3" xfId="531"/>
    <cellStyle name="6_DTDuong dong tien -sua tham tra 2009 - luong 650 4" xfId="532"/>
    <cellStyle name="6_DTDuong dong tien -sua tham tra 2009 - luong 650 5" xfId="533"/>
    <cellStyle name="6_DTDuong dong tien -sua tham tra 2009 - luong 650_KH 2012- NS -DAU TU LAP" xfId="534"/>
    <cellStyle name="6_KH 2012- NS -DAU TU LAP" xfId="535"/>
    <cellStyle name="6_KH 2012- NS -DAU TU LAP 2" xfId="536"/>
    <cellStyle name="6_KH 2012- NS -DAU TU LAP 3" xfId="537"/>
    <cellStyle name="6_KH 2012- NS -DAU TU LAP 4" xfId="538"/>
    <cellStyle name="6_KH 2012- NS -DAU TU LAP 5" xfId="539"/>
    <cellStyle name="60% - Accent1" xfId="540" builtinId="32" customBuiltin="1"/>
    <cellStyle name="60% - Accent1 2" xfId="541"/>
    <cellStyle name="60% - Accent2" xfId="542" builtinId="36" customBuiltin="1"/>
    <cellStyle name="60% - Accent2 2" xfId="543"/>
    <cellStyle name="60% - Accent3" xfId="544" builtinId="40" customBuiltin="1"/>
    <cellStyle name="60% - Accent3 2" xfId="545"/>
    <cellStyle name="60% - Accent4" xfId="546" builtinId="44" customBuiltin="1"/>
    <cellStyle name="60% - Accent4 2" xfId="547"/>
    <cellStyle name="60% - Accent5" xfId="548" builtinId="48" customBuiltin="1"/>
    <cellStyle name="60% - Accent5 2" xfId="549"/>
    <cellStyle name="60% - Accent6" xfId="550" builtinId="52" customBuiltin="1"/>
    <cellStyle name="60% - Accent6 2" xfId="551"/>
    <cellStyle name="60% - Nhấn1" xfId="552"/>
    <cellStyle name="60% - Nhấn2" xfId="553"/>
    <cellStyle name="60% - Nhấn3" xfId="554"/>
    <cellStyle name="60% - Nhấn4" xfId="555"/>
    <cellStyle name="60% - Nhấn5" xfId="556"/>
    <cellStyle name="60% - Nhấn6" xfId="557"/>
    <cellStyle name="Accent1" xfId="558" builtinId="29" customBuiltin="1"/>
    <cellStyle name="Accent1 2" xfId="559"/>
    <cellStyle name="Accent2" xfId="560" builtinId="33" customBuiltin="1"/>
    <cellStyle name="Accent2 2" xfId="561"/>
    <cellStyle name="Accent3" xfId="562" builtinId="37" customBuiltin="1"/>
    <cellStyle name="Accent3 2" xfId="563"/>
    <cellStyle name="Accent4" xfId="564" builtinId="41" customBuiltin="1"/>
    <cellStyle name="Accent4 2" xfId="565"/>
    <cellStyle name="Accent5" xfId="566" builtinId="45" customBuiltin="1"/>
    <cellStyle name="Accent5 2" xfId="567"/>
    <cellStyle name="Accent6" xfId="568" builtinId="49" customBuiltin="1"/>
    <cellStyle name="Accent6 2" xfId="569"/>
    <cellStyle name="ÅëÈ­ [0]_¿ì¹°Åë" xfId="570"/>
    <cellStyle name="AeE­ [0]_INQUIRY ¿?¾÷AßAø " xfId="571"/>
    <cellStyle name="ÅëÈ­ [0]_laroux" xfId="572"/>
    <cellStyle name="ÅëÈ­_¿ì¹°Åë" xfId="573"/>
    <cellStyle name="AeE­_INQUIRY ¿?¾÷AßAø " xfId="574"/>
    <cellStyle name="ÅëÈ­_laroux" xfId="575"/>
    <cellStyle name="args.style" xfId="576"/>
    <cellStyle name="ÄÞ¸¶ [0]_¿ì¹°Åë" xfId="577"/>
    <cellStyle name="AÞ¸¶ [0]_INQUIRY ¿?¾÷AßAø " xfId="578"/>
    <cellStyle name="ÄÞ¸¶ [0]_L601CPT" xfId="579"/>
    <cellStyle name="ÄÞ¸¶_¿ì¹°Åë" xfId="580"/>
    <cellStyle name="AÞ¸¶_INQUIRY ¿?¾÷AßAø " xfId="581"/>
    <cellStyle name="ÄÞ¸¶_L601CPT" xfId="582"/>
    <cellStyle name="AutoFormat Options" xfId="583"/>
    <cellStyle name="AutoFormat Options 2" xfId="584"/>
    <cellStyle name="AutoFormat Options 2 2" xfId="585"/>
    <cellStyle name="AutoFormat Options 2 3" xfId="586"/>
    <cellStyle name="AutoFormat Options 2 4" xfId="587"/>
    <cellStyle name="AutoFormat Options 2 5" xfId="588"/>
    <cellStyle name="AutoFormat Options 3" xfId="589"/>
    <cellStyle name="AutoFormat Options 4" xfId="590"/>
    <cellStyle name="AutoFormat Options 5" xfId="591"/>
    <cellStyle name="Bad" xfId="592" builtinId="27" customBuiltin="1"/>
    <cellStyle name="Bad 2" xfId="593"/>
    <cellStyle name="Body" xfId="594"/>
    <cellStyle name="C?AØ_¿?¾÷CoE² " xfId="595"/>
    <cellStyle name="Ç¥ÁØ_#2(M17)_1" xfId="596"/>
    <cellStyle name="C￥AØ_¿μ¾÷CoE² " xfId="597"/>
    <cellStyle name="Ç¥ÁØ_±³°¢¼ö·®" xfId="598"/>
    <cellStyle name="C￥AØ_Sheet1_¿μ¾÷CoE² " xfId="599"/>
    <cellStyle name="Calc Currency (0)" xfId="600"/>
    <cellStyle name="Calc Currency (2)" xfId="601"/>
    <cellStyle name="Calc Percent (0)" xfId="602"/>
    <cellStyle name="Calc Percent (1)" xfId="603"/>
    <cellStyle name="Calc Percent (2)" xfId="604"/>
    <cellStyle name="Calc Units (0)" xfId="605"/>
    <cellStyle name="Calc Units (1)" xfId="606"/>
    <cellStyle name="Calc Units (2)" xfId="607"/>
    <cellStyle name="Calculation" xfId="608" builtinId="22" customBuiltin="1"/>
    <cellStyle name="Calculation 2" xfId="609"/>
    <cellStyle name="category" xfId="610"/>
    <cellStyle name="Cerrency_Sheet2_XANGDAU" xfId="611"/>
    <cellStyle name="Check Cell" xfId="612" builtinId="23" customBuiltin="1"/>
    <cellStyle name="Check Cell 2" xfId="613"/>
    <cellStyle name="Chi phÝ kh¸c_Book1" xfId="614"/>
    <cellStyle name="chu" xfId="615"/>
    <cellStyle name="Comma" xfId="616" builtinId="3"/>
    <cellStyle name="Comma  - Style1" xfId="617"/>
    <cellStyle name="Comma  - Style2" xfId="618"/>
    <cellStyle name="Comma  - Style3" xfId="619"/>
    <cellStyle name="Comma  - Style4" xfId="620"/>
    <cellStyle name="Comma  - Style5" xfId="621"/>
    <cellStyle name="Comma  - Style6" xfId="622"/>
    <cellStyle name="Comma  - Style7" xfId="623"/>
    <cellStyle name="Comma  - Style8" xfId="624"/>
    <cellStyle name="Comma [0] 2" xfId="625"/>
    <cellStyle name="Comma [00]" xfId="626"/>
    <cellStyle name="Comma 10" xfId="627"/>
    <cellStyle name="Comma 10 2" xfId="628"/>
    <cellStyle name="Comma 11" xfId="629"/>
    <cellStyle name="Comma 12" xfId="630"/>
    <cellStyle name="Comma 12 2" xfId="631"/>
    <cellStyle name="Comma 12 3" xfId="632"/>
    <cellStyle name="Comma 13" xfId="633"/>
    <cellStyle name="Comma 13 2" xfId="634"/>
    <cellStyle name="Comma 13 3" xfId="635"/>
    <cellStyle name="Comma 13 4" xfId="636"/>
    <cellStyle name="Comma 13 5" xfId="637"/>
    <cellStyle name="Comma 13_BC CAI CACH TIEN LUONG" xfId="638"/>
    <cellStyle name="Comma 14" xfId="639"/>
    <cellStyle name="Comma 14 2" xfId="640"/>
    <cellStyle name="Comma 14 3" xfId="641"/>
    <cellStyle name="Comma 14 4" xfId="642"/>
    <cellStyle name="Comma 14 5" xfId="643"/>
    <cellStyle name="Comma 15" xfId="644"/>
    <cellStyle name="Comma 16" xfId="645"/>
    <cellStyle name="Comma 17" xfId="646"/>
    <cellStyle name="Comma 17 2" xfId="647"/>
    <cellStyle name="Comma 17 3" xfId="648"/>
    <cellStyle name="Comma 17 4" xfId="649"/>
    <cellStyle name="Comma 17 5" xfId="650"/>
    <cellStyle name="Comma 18" xfId="651"/>
    <cellStyle name="Comma 19" xfId="652"/>
    <cellStyle name="Comma 2" xfId="653"/>
    <cellStyle name="Comma 2 2" xfId="654"/>
    <cellStyle name="Comma 2 2 2" xfId="655"/>
    <cellStyle name="Comma 2 2 2 2" xfId="656"/>
    <cellStyle name="Comma 2 2 2 3" xfId="657"/>
    <cellStyle name="Comma 2 2 2 4" xfId="658"/>
    <cellStyle name="Comma 2 2 2 5" xfId="659"/>
    <cellStyle name="Comma 2 2 2_BC CAI CACH TIEN LUONG" xfId="660"/>
    <cellStyle name="Comma 2 2 3" xfId="661"/>
    <cellStyle name="Comma 2 2 4" xfId="662"/>
    <cellStyle name="Comma 2 2 5" xfId="663"/>
    <cellStyle name="Comma 2 2_Sheet6" xfId="664"/>
    <cellStyle name="Comma 2 3" xfId="665"/>
    <cellStyle name="Comma 2 4" xfId="666"/>
    <cellStyle name="Comma 2_Bieu 9.1 và 9.2  CTMTQG" xfId="667"/>
    <cellStyle name="Comma 20" xfId="668"/>
    <cellStyle name="Comma 21" xfId="669"/>
    <cellStyle name="Comma 21 2" xfId="670"/>
    <cellStyle name="Comma 21 3" xfId="671"/>
    <cellStyle name="Comma 21 4" xfId="672"/>
    <cellStyle name="Comma 21 5" xfId="673"/>
    <cellStyle name="Comma 24" xfId="674"/>
    <cellStyle name="Comma 26" xfId="675"/>
    <cellStyle name="Comma 27" xfId="676"/>
    <cellStyle name="Comma 3" xfId="677"/>
    <cellStyle name="Comma 3 2" xfId="678"/>
    <cellStyle name="Comma 3_KH VON 2016 (LAN 2)" xfId="679"/>
    <cellStyle name="Comma 4" xfId="680"/>
    <cellStyle name="Comma 4 2" xfId="681"/>
    <cellStyle name="Comma 4_KH VON 2016 (LAN 2)" xfId="682"/>
    <cellStyle name="Comma 5" xfId="683"/>
    <cellStyle name="Comma 5 2" xfId="684"/>
    <cellStyle name="Comma 5 3" xfId="685"/>
    <cellStyle name="Comma 5_Bieu 9.1 và 9.2  CTMTQG" xfId="686"/>
    <cellStyle name="Comma 6" xfId="687"/>
    <cellStyle name="Comma 7" xfId="688"/>
    <cellStyle name="Comma 7 2" xfId="689"/>
    <cellStyle name="Comma 8" xfId="690"/>
    <cellStyle name="Comma 9" xfId="691"/>
    <cellStyle name="comma zerodec" xfId="692"/>
    <cellStyle name="Comma_Tong hop KP tang luong 830 theo ND 22 nam 2011.xls_vx.xls_nhap" xfId="693"/>
    <cellStyle name="Comma0" xfId="694"/>
    <cellStyle name="Comma0 - Modelo1" xfId="695"/>
    <cellStyle name="Comma0 - Style1" xfId="696"/>
    <cellStyle name="Comma1 - Modelo2" xfId="697"/>
    <cellStyle name="Comma1 - Style2" xfId="698"/>
    <cellStyle name="Copied" xfId="699"/>
    <cellStyle name="Currency [00]" xfId="700"/>
    <cellStyle name="Currency 2" xfId="701"/>
    <cellStyle name="Currency0" xfId="702"/>
    <cellStyle name="Currency0 2" xfId="703"/>
    <cellStyle name="Currency0 2 2" xfId="704"/>
    <cellStyle name="Currency0 2 3" xfId="705"/>
    <cellStyle name="Currency0 2 4" xfId="706"/>
    <cellStyle name="Currency0 2 5" xfId="707"/>
    <cellStyle name="Currency0 3" xfId="708"/>
    <cellStyle name="Currency0 4" xfId="709"/>
    <cellStyle name="Currency0 5" xfId="710"/>
    <cellStyle name="Currency1" xfId="711"/>
    <cellStyle name="Date" xfId="712"/>
    <cellStyle name="Date Short" xfId="713"/>
    <cellStyle name="Đầu ra" xfId="714"/>
    <cellStyle name="Đầu vào" xfId="715"/>
    <cellStyle name="Đề mục 1" xfId="716"/>
    <cellStyle name="Đề mục 2" xfId="717"/>
    <cellStyle name="Đề mục 3" xfId="718"/>
    <cellStyle name="Đề mục 4" xfId="719"/>
    <cellStyle name="DELTA" xfId="720"/>
    <cellStyle name="Dezimal [0]_Compiling Utility Macros" xfId="721"/>
    <cellStyle name="Dezimal_Compiling Utility Macros" xfId="722"/>
    <cellStyle name="Dia" xfId="723"/>
    <cellStyle name="Dollar (zero dec)" xfId="724"/>
    <cellStyle name="Dziesi?tny [0]_Invoices2001Slovakia" xfId="725"/>
    <cellStyle name="Dziesi?tny_Invoices2001Slovakia" xfId="726"/>
    <cellStyle name="Dziesietny [0]_Invoices2001Slovakia" xfId="727"/>
    <cellStyle name="Dziesiętny [0]_Invoices2001Slovakia" xfId="728"/>
    <cellStyle name="Dziesietny [0]_Invoices2001Slovakia_Book1" xfId="729"/>
    <cellStyle name="Dziesiętny [0]_Invoices2001Slovakia_Book1" xfId="730"/>
    <cellStyle name="Dziesietny [0]_Invoices2001Slovakia_Book1_Tong hop Cac tuyen(9-1-06)" xfId="731"/>
    <cellStyle name="Dziesiętny [0]_Invoices2001Slovakia_Book1_Tong hop Cac tuyen(9-1-06)" xfId="732"/>
    <cellStyle name="Dziesietny [0]_Invoices2001Slovakia_KL K.C mat duong" xfId="733"/>
    <cellStyle name="Dziesiętny [0]_Invoices2001Slovakia_Nhalamviec VTC(25-1-05)" xfId="734"/>
    <cellStyle name="Dziesietny [0]_Invoices2001Slovakia_TDT KHANH HOA" xfId="735"/>
    <cellStyle name="Dziesiętny [0]_Invoices2001Slovakia_TDT KHANH HOA" xfId="736"/>
    <cellStyle name="Dziesietny [0]_Invoices2001Slovakia_TDT KHANH HOA_Tong hop Cac tuyen(9-1-06)" xfId="737"/>
    <cellStyle name="Dziesiętny [0]_Invoices2001Slovakia_TDT KHANH HOA_Tong hop Cac tuyen(9-1-06)" xfId="738"/>
    <cellStyle name="Dziesietny [0]_Invoices2001Slovakia_TDT quangngai" xfId="739"/>
    <cellStyle name="Dziesiętny [0]_Invoices2001Slovakia_TDT quangngai" xfId="740"/>
    <cellStyle name="Dziesietny [0]_Invoices2001Slovakia_Tong hop Cac tuyen(9-1-06)" xfId="741"/>
    <cellStyle name="Dziesietny_Invoices2001Slovakia" xfId="742"/>
    <cellStyle name="Dziesiętny_Invoices2001Slovakia" xfId="743"/>
    <cellStyle name="Dziesietny_Invoices2001Slovakia_Book1" xfId="744"/>
    <cellStyle name="Dziesiętny_Invoices2001Slovakia_Book1" xfId="745"/>
    <cellStyle name="Dziesietny_Invoices2001Slovakia_Book1_Tong hop Cac tuyen(9-1-06)" xfId="746"/>
    <cellStyle name="Dziesiętny_Invoices2001Slovakia_Book1_Tong hop Cac tuyen(9-1-06)" xfId="747"/>
    <cellStyle name="Dziesietny_Invoices2001Slovakia_KL K.C mat duong" xfId="748"/>
    <cellStyle name="Dziesiętny_Invoices2001Slovakia_Nhalamviec VTC(25-1-05)" xfId="749"/>
    <cellStyle name="Dziesietny_Invoices2001Slovakia_TDT KHANH HOA" xfId="750"/>
    <cellStyle name="Dziesiętny_Invoices2001Slovakia_TDT KHANH HOA" xfId="751"/>
    <cellStyle name="Dziesietny_Invoices2001Slovakia_TDT KHANH HOA_Tong hop Cac tuyen(9-1-06)" xfId="752"/>
    <cellStyle name="Dziesiętny_Invoices2001Slovakia_TDT KHANH HOA_Tong hop Cac tuyen(9-1-06)" xfId="753"/>
    <cellStyle name="Dziesietny_Invoices2001Slovakia_TDT quangngai" xfId="754"/>
    <cellStyle name="Dziesiętny_Invoices2001Slovakia_TDT quangngai" xfId="755"/>
    <cellStyle name="Dziesietny_Invoices2001Slovakia_Tong hop Cac tuyen(9-1-06)" xfId="756"/>
    <cellStyle name="e" xfId="757"/>
    <cellStyle name="e 2" xfId="758"/>
    <cellStyle name="e 3" xfId="759"/>
    <cellStyle name="e 4" xfId="760"/>
    <cellStyle name="e 5" xfId="761"/>
    <cellStyle name="Encabez1" xfId="762"/>
    <cellStyle name="Encabez2" xfId="763"/>
    <cellStyle name="Enter Currency (0)" xfId="764"/>
    <cellStyle name="Enter Currency (2)" xfId="765"/>
    <cellStyle name="Enter Units (0)" xfId="766"/>
    <cellStyle name="Enter Units (1)" xfId="767"/>
    <cellStyle name="Enter Units (2)" xfId="768"/>
    <cellStyle name="Entered" xfId="769"/>
    <cellStyle name="Explanatory Text" xfId="770" builtinId="53" customBuiltin="1"/>
    <cellStyle name="Explanatory Text 2" xfId="771"/>
    <cellStyle name="f" xfId="772"/>
    <cellStyle name="f 2" xfId="773"/>
    <cellStyle name="f 3" xfId="774"/>
    <cellStyle name="f 4" xfId="775"/>
    <cellStyle name="f 5" xfId="776"/>
    <cellStyle name="F2" xfId="777"/>
    <cellStyle name="F3" xfId="778"/>
    <cellStyle name="F4" xfId="779"/>
    <cellStyle name="F5" xfId="780"/>
    <cellStyle name="F6" xfId="781"/>
    <cellStyle name="F7" xfId="782"/>
    <cellStyle name="F8" xfId="783"/>
    <cellStyle name="Fijo" xfId="784"/>
    <cellStyle name="Financiero" xfId="785"/>
    <cellStyle name="Fixed" xfId="786"/>
    <cellStyle name="Font Britannic16" xfId="787"/>
    <cellStyle name="Font Britannic18" xfId="788"/>
    <cellStyle name="Font CenturyCond 18" xfId="789"/>
    <cellStyle name="Font Cond20" xfId="790"/>
    <cellStyle name="Font LucidaSans16" xfId="791"/>
    <cellStyle name="Font NewCenturyCond18" xfId="792"/>
    <cellStyle name="Font Ottawa14" xfId="793"/>
    <cellStyle name="Font Ottawa16" xfId="794"/>
    <cellStyle name="Formulas" xfId="795"/>
    <cellStyle name="Ghi chú" xfId="796"/>
    <cellStyle name="Good" xfId="797" builtinId="26" customBuiltin="1"/>
    <cellStyle name="Good 2" xfId="798"/>
    <cellStyle name="Grey" xfId="799"/>
    <cellStyle name="Grey 2" xfId="800"/>
    <cellStyle name="Grey 2 2" xfId="801"/>
    <cellStyle name="Grey 2 3" xfId="802"/>
    <cellStyle name="Grey 2 4" xfId="803"/>
    <cellStyle name="Grey 2 5" xfId="804"/>
    <cellStyle name="Grey 3" xfId="805"/>
    <cellStyle name="Grey 4" xfId="806"/>
    <cellStyle name="Grey 5" xfId="807"/>
    <cellStyle name="H" xfId="808"/>
    <cellStyle name="ha" xfId="809"/>
    <cellStyle name="HAI" xfId="810"/>
    <cellStyle name="HAI 2" xfId="811"/>
    <cellStyle name="HAI 3" xfId="812"/>
    <cellStyle name="HAI 4" xfId="813"/>
    <cellStyle name="HAI 5" xfId="814"/>
    <cellStyle name="Head 1" xfId="815"/>
    <cellStyle name="HEADER" xfId="816"/>
    <cellStyle name="Header1" xfId="817"/>
    <cellStyle name="Header2" xfId="818"/>
    <cellStyle name="Heading 1" xfId="819" builtinId="16" customBuiltin="1"/>
    <cellStyle name="Heading 1 2" xfId="820"/>
    <cellStyle name="Heading 2" xfId="821" builtinId="17" customBuiltin="1"/>
    <cellStyle name="Heading 2 2" xfId="822"/>
    <cellStyle name="Heading 3" xfId="823" builtinId="18" customBuiltin="1"/>
    <cellStyle name="Heading 3 2" xfId="824"/>
    <cellStyle name="Heading 4" xfId="825" builtinId="19" customBuiltin="1"/>
    <cellStyle name="Heading 4 2" xfId="826"/>
    <cellStyle name="Heading1" xfId="827"/>
    <cellStyle name="Heading2" xfId="828"/>
    <cellStyle name="HEADINGS" xfId="829"/>
    <cellStyle name="HEADINGSTOP" xfId="830"/>
    <cellStyle name="headoption" xfId="831"/>
    <cellStyle name="hoa" xfId="832"/>
    <cellStyle name="Hoa-Scholl" xfId="833"/>
    <cellStyle name="i·0" xfId="834"/>
    <cellStyle name="i·0 2" xfId="835"/>
    <cellStyle name="i·0 2 2" xfId="836"/>
    <cellStyle name="i·0 2 3" xfId="837"/>
    <cellStyle name="i·0 2 4" xfId="838"/>
    <cellStyle name="i·0 2 5" xfId="839"/>
    <cellStyle name="i·0 3" xfId="840"/>
    <cellStyle name="i·0 4" xfId="841"/>
    <cellStyle name="i·0 5" xfId="842"/>
    <cellStyle name="Input" xfId="843" builtinId="20" customBuiltin="1"/>
    <cellStyle name="Input [yellow]" xfId="844"/>
    <cellStyle name="Input [yellow] 2" xfId="845"/>
    <cellStyle name="Input [yellow] 2 2" xfId="846"/>
    <cellStyle name="Input [yellow] 2 3" xfId="847"/>
    <cellStyle name="Input [yellow] 2 4" xfId="848"/>
    <cellStyle name="Input [yellow] 2 5" xfId="849"/>
    <cellStyle name="Input [yellow] 3" xfId="850"/>
    <cellStyle name="Input [yellow] 4" xfId="851"/>
    <cellStyle name="Input [yellow] 5" xfId="852"/>
    <cellStyle name="Input 2" xfId="853"/>
    <cellStyle name="k" xfId="854"/>
    <cellStyle name="khanh" xfId="855"/>
    <cellStyle name="khanh 2" xfId="856"/>
    <cellStyle name="khanh 3" xfId="857"/>
    <cellStyle name="khanh 4" xfId="858"/>
    <cellStyle name="khanh 5" xfId="859"/>
    <cellStyle name="khoa2" xfId="860"/>
    <cellStyle name="Kiểm tra Ô" xfId="861"/>
    <cellStyle name="KL" xfId="862"/>
    <cellStyle name="Ledger 17 x 11 in" xfId="863"/>
    <cellStyle name="Line" xfId="864"/>
    <cellStyle name="Link Currency (0)" xfId="865"/>
    <cellStyle name="Link Currency (2)" xfId="866"/>
    <cellStyle name="Link Units (0)" xfId="867"/>
    <cellStyle name="Link Units (1)" xfId="868"/>
    <cellStyle name="Link Units (2)" xfId="869"/>
    <cellStyle name="Linked Cell" xfId="870" builtinId="24" customBuiltin="1"/>
    <cellStyle name="Linked Cell 2" xfId="871"/>
    <cellStyle name="Loai CBDT" xfId="872"/>
    <cellStyle name="Loai CT" xfId="873"/>
    <cellStyle name="Loai GD" xfId="874"/>
    <cellStyle name="MAU" xfId="875"/>
    <cellStyle name="Migliaia (0)_CALPREZZ" xfId="876"/>
    <cellStyle name="Migliaia_ PESO ELETTR." xfId="877"/>
    <cellStyle name="Millares [0]_10 AVERIAS MASIVAS + ANT" xfId="878"/>
    <cellStyle name="Millares_Well Timing" xfId="879"/>
    <cellStyle name="Milliers [0]_      " xfId="880"/>
    <cellStyle name="Milliers_      " xfId="881"/>
    <cellStyle name="Model" xfId="882"/>
    <cellStyle name="moi" xfId="883"/>
    <cellStyle name="moi 2" xfId="884"/>
    <cellStyle name="moi 2 2" xfId="885"/>
    <cellStyle name="moi 2 3" xfId="886"/>
    <cellStyle name="moi 2 4" xfId="887"/>
    <cellStyle name="moi 2 5" xfId="888"/>
    <cellStyle name="moi 3" xfId="889"/>
    <cellStyle name="moi 4" xfId="890"/>
    <cellStyle name="moi 5" xfId="891"/>
    <cellStyle name="Moneda [0]_Well Timing" xfId="892"/>
    <cellStyle name="Moneda_Well Timing" xfId="893"/>
    <cellStyle name="Monétaire [0]_      " xfId="894"/>
    <cellStyle name="Monétaire_      " xfId="895"/>
    <cellStyle name="n" xfId="896"/>
    <cellStyle name="Neutral" xfId="897" builtinId="28" customBuiltin="1"/>
    <cellStyle name="Neutral 2" xfId="898"/>
    <cellStyle name="New" xfId="899"/>
    <cellStyle name="New Times Roman" xfId="900"/>
    <cellStyle name="Nhấn1" xfId="901"/>
    <cellStyle name="Nhấn2" xfId="902"/>
    <cellStyle name="Nhấn3" xfId="903"/>
    <cellStyle name="Nhấn4" xfId="904"/>
    <cellStyle name="Nhấn5" xfId="905"/>
    <cellStyle name="Nhấn6" xfId="906"/>
    <cellStyle name="no dec" xfId="907"/>
    <cellStyle name="Normal" xfId="0" builtinId="0"/>
    <cellStyle name="Normal - ??1" xfId="908"/>
    <cellStyle name="Normal - Style1" xfId="909"/>
    <cellStyle name="Normal - Style1 2" xfId="910"/>
    <cellStyle name="Normal - Style1 2 2" xfId="911"/>
    <cellStyle name="Normal - Style1 2 3" xfId="912"/>
    <cellStyle name="Normal - Style1 2 4" xfId="913"/>
    <cellStyle name="Normal - Style1 2 5" xfId="914"/>
    <cellStyle name="Normal - Style1 3" xfId="915"/>
    <cellStyle name="Normal - Style1 4" xfId="916"/>
    <cellStyle name="Normal - Style1 5" xfId="917"/>
    <cellStyle name="Normal - Style1_KH VON 2016 (LAN 2)" xfId="918"/>
    <cellStyle name="Normal - 유형1" xfId="919"/>
    <cellStyle name="Normal 10" xfId="920"/>
    <cellStyle name="Normal 11" xfId="921"/>
    <cellStyle name="Normal 12" xfId="922"/>
    <cellStyle name="Normal 13" xfId="923"/>
    <cellStyle name="Normal 14" xfId="924"/>
    <cellStyle name="Normal 14 2" xfId="925"/>
    <cellStyle name="Normal 14 3" xfId="926"/>
    <cellStyle name="Normal 14 4" xfId="927"/>
    <cellStyle name="Normal 14 5" xfId="928"/>
    <cellStyle name="Normal 15" xfId="929"/>
    <cellStyle name="Normal 16" xfId="930"/>
    <cellStyle name="Normal 16 2" xfId="931"/>
    <cellStyle name="Normal 16 3" xfId="932"/>
    <cellStyle name="Normal 16 4" xfId="933"/>
    <cellStyle name="Normal 16 5" xfId="934"/>
    <cellStyle name="Normal 16_BC CAI CACH TIEN LUONG" xfId="935"/>
    <cellStyle name="Normal 17" xfId="936"/>
    <cellStyle name="Normal 18" xfId="937"/>
    <cellStyle name="Normal 19" xfId="1562"/>
    <cellStyle name="Normal 2" xfId="938"/>
    <cellStyle name="Normal 2 2" xfId="939"/>
    <cellStyle name="Normal 2 2 2" xfId="940"/>
    <cellStyle name="Normal 2 2 2 2" xfId="941"/>
    <cellStyle name="Normal 2 2 2 2 2" xfId="942"/>
    <cellStyle name="Normal 2 2 2 2 3" xfId="943"/>
    <cellStyle name="Normal 2 2 2 2 4" xfId="944"/>
    <cellStyle name="Normal 2 2 2 2 5" xfId="945"/>
    <cellStyle name="Normal 2 2 2 2_mãu Quyên gửi" xfId="946"/>
    <cellStyle name="Normal 2 2 2 3" xfId="947"/>
    <cellStyle name="Normal 2 2 2 4" xfId="948"/>
    <cellStyle name="Normal 2 2 2 5" xfId="949"/>
    <cellStyle name="Normal 2 2 3" xfId="950"/>
    <cellStyle name="Normal 2 2 4" xfId="951"/>
    <cellStyle name="Normal 2 2 5" xfId="952"/>
    <cellStyle name="Normal 2 2 6" xfId="953"/>
    <cellStyle name="Normal 2 2_Bieu 9.1 và 9.2  CTMTQG" xfId="954"/>
    <cellStyle name="Normal 2 3" xfId="955"/>
    <cellStyle name="Normal 2 3 2" xfId="956"/>
    <cellStyle name="Normal 2 3 3" xfId="957"/>
    <cellStyle name="Normal 2 3 4" xfId="958"/>
    <cellStyle name="Normal 2 3 5" xfId="959"/>
    <cellStyle name="Normal 2 4" xfId="960"/>
    <cellStyle name="Normal 2 5" xfId="961"/>
    <cellStyle name="Normal 2 6" xfId="962"/>
    <cellStyle name="Normal 2_BC CAI CACH TIEN LUONG" xfId="963"/>
    <cellStyle name="Normal 2_CHUONG TRINH DE AN" xfId="964"/>
    <cellStyle name="Normal 2_Giai trinh so nguoi PC cong tac lau nam ND 116 gui Bo TC" xfId="965"/>
    <cellStyle name="Normal 3" xfId="966"/>
    <cellStyle name="Normal 3 2" xfId="967"/>
    <cellStyle name="Normal 3 2 2" xfId="968"/>
    <cellStyle name="Normal 3 2 3" xfId="969"/>
    <cellStyle name="Normal 3 2 4" xfId="970"/>
    <cellStyle name="Normal 3 2 5" xfId="971"/>
    <cellStyle name="Normal 3 3" xfId="972"/>
    <cellStyle name="Normal 3 4" xfId="973"/>
    <cellStyle name="Normal 3 4 2" xfId="974"/>
    <cellStyle name="Normal 3 5" xfId="975"/>
    <cellStyle name="Normal 3_DQTV bao cao BTC" xfId="976"/>
    <cellStyle name="Normal 4" xfId="977"/>
    <cellStyle name="Normal 4 2" xfId="978"/>
    <cellStyle name="Normal 4 3" xfId="979"/>
    <cellStyle name="Normal 4 4" xfId="980"/>
    <cellStyle name="Normal 4 5" xfId="981"/>
    <cellStyle name="Normal 4 6" xfId="982"/>
    <cellStyle name="Normal 4_DQTV bao cao BTC" xfId="983"/>
    <cellStyle name="Normal 5" xfId="984"/>
    <cellStyle name="Normal 5 2" xfId="985"/>
    <cellStyle name="Normal 5 2 2" xfId="986"/>
    <cellStyle name="Normal 5 2 2 2" xfId="987"/>
    <cellStyle name="Normal 5 2 2 3" xfId="988"/>
    <cellStyle name="Normal 5 2 2 4" xfId="989"/>
    <cellStyle name="Normal 5 2 2 5" xfId="990"/>
    <cellStyle name="Normal 5 2 3" xfId="991"/>
    <cellStyle name="Normal 5 2 4" xfId="992"/>
    <cellStyle name="Normal 5 2 5" xfId="993"/>
    <cellStyle name="Normal 5_Bieu 9.1 và 9.2  CTMTQG" xfId="994"/>
    <cellStyle name="Normal 6" xfId="995"/>
    <cellStyle name="Normal 7" xfId="996"/>
    <cellStyle name="Normal 7 2" xfId="997"/>
    <cellStyle name="Normal 7 3" xfId="998"/>
    <cellStyle name="Normal 7 4" xfId="999"/>
    <cellStyle name="Normal 7 5" xfId="1000"/>
    <cellStyle name="Normal 7_Sheet6" xfId="1001"/>
    <cellStyle name="Normal 8" xfId="1002"/>
    <cellStyle name="Normal 8 2" xfId="1003"/>
    <cellStyle name="Normal 9" xfId="1004"/>
    <cellStyle name="Normal_Bao cao luong ND 22(BC Bo) Tin.xlsmoi nhat" xfId="1005"/>
    <cellStyle name="Normal_CHUONG TRINH DE AN" xfId="1006"/>
    <cellStyle name="Normal_SN XDCB" xfId="1007"/>
    <cellStyle name="Normal_Thuyet minh che do cua 116 tham dinh lai finish" xfId="1008"/>
    <cellStyle name="Normal_Tong hop KP tang luong 830 theo ND 22 nam 2011.xls_vx.xls_nhap" xfId="1009"/>
    <cellStyle name="Normal1" xfId="1010"/>
    <cellStyle name="Normal1 2" xfId="1011"/>
    <cellStyle name="Normal1 3" xfId="1012"/>
    <cellStyle name="Normal1 4" xfId="1013"/>
    <cellStyle name="Normal1 5" xfId="1014"/>
    <cellStyle name="NORMAL-ADB" xfId="1015"/>
    <cellStyle name="Normale_ PESO ELETTR." xfId="1016"/>
    <cellStyle name="Normalny_Cennik obowiazuje od 06-08-2001 r (1)" xfId="1017"/>
    <cellStyle name="Note" xfId="1018" builtinId="10" customBuiltin="1"/>
    <cellStyle name="Note 2" xfId="1019"/>
    <cellStyle name="Note 3" xfId="1563"/>
    <cellStyle name="Ô Được nối kết" xfId="1020"/>
    <cellStyle name="Œ…‹æØ‚è [0.00]_††††† " xfId="1021"/>
    <cellStyle name="Œ…‹æØ‚è_††††† " xfId="1022"/>
    <cellStyle name="oft Excel]_x000d__x000a_Comment=open=/f ‚ðw’è‚·‚é‚ÆAƒ†[ƒU[’è‹`ŠÖ”‚ðŠÖ”“\‚è•t‚¯‚Ìˆê——‚É“o˜^‚·‚é‚±‚Æ‚ª‚Å‚«‚Ü‚·B_x000d__x000a_Maximized" xfId="1023"/>
    <cellStyle name="oft Excel]_x000d__x000a_Comment=open=/f ‚ðŽw’è‚·‚é‚ÆAƒ†[ƒU[’è‹`ŠÖ”‚ðŠÖ”“\‚è•t‚¯‚Ìˆê——‚É“o˜^‚·‚é‚±‚Æ‚ª‚Å‚«‚Ü‚·B_x000d__x000a_Maximized" xfId="1024"/>
    <cellStyle name="oft Excel]_x000d__x000a_Comment=The open=/f lines load custom functions into the Paste Function list._x000d__x000a_Maximized=2_x000d__x000a_Basics=1_x000d__x000a_A" xfId="1025"/>
    <cellStyle name="oft Excel]_x000d__x000a_Comment=The open=/f lines load custom functions into the Paste Function list._x000d__x000a_Maximized=3_x000d__x000a_Basics=1_x000d__x000a_A" xfId="1026"/>
    <cellStyle name="oft Excel]_x000d__x000a_Comment=The open=/f lines load custom functions into the Paste Function list._x000d__x000a_Maximized=3_x000d__x000a_Basics=1_x000d__x000a_A 2" xfId="1027"/>
    <cellStyle name="oft Excel]_x000d__x000a_Comment=The open=/f lines load custom functions into the Paste Function list._x000d__x000a_Maximized=3_x000d__x000a_Basics=1_x000d__x000a_A 3" xfId="1028"/>
    <cellStyle name="oft Excel]_x000d__x000a_Comment=The open=/f lines load custom functions into the Paste Function list._x000d__x000a_Maximized=3_x000d__x000a_Basics=1_x000d__x000a_A 4" xfId="1029"/>
    <cellStyle name="oft Excel]_x000d__x000a_Comment=The open=/f lines load custom functions into the Paste Function list._x000d__x000a_Maximized=3_x000d__x000a_Basics=1_x000d__x000a_A 5" xfId="1030"/>
    <cellStyle name="omma [0]_Mktg Prog" xfId="1031"/>
    <cellStyle name="ormal_Sheet1_1" xfId="1032"/>
    <cellStyle name="Output" xfId="1033" builtinId="21" customBuiltin="1"/>
    <cellStyle name="Output 2" xfId="1034"/>
    <cellStyle name="per.style" xfId="1035"/>
    <cellStyle name="Percent" xfId="1036" builtinId="5"/>
    <cellStyle name="Percent [0]" xfId="1037"/>
    <cellStyle name="Percent [00]" xfId="1038"/>
    <cellStyle name="Percent [2]" xfId="1039"/>
    <cellStyle name="Percent 2" xfId="1040"/>
    <cellStyle name="Percent 2 2" xfId="1041"/>
    <cellStyle name="Percent 2 2 2" xfId="1042"/>
    <cellStyle name="Percent 2 2 3" xfId="1043"/>
    <cellStyle name="Percent 2 2 4" xfId="1044"/>
    <cellStyle name="Percent 2 2 5" xfId="1045"/>
    <cellStyle name="Percent 2 3" xfId="1046"/>
    <cellStyle name="Percent 2 4" xfId="1047"/>
    <cellStyle name="Percent 2 5" xfId="1048"/>
    <cellStyle name="Percent 3" xfId="1049"/>
    <cellStyle name="Percent 3 2" xfId="1050"/>
    <cellStyle name="Percent 3 3" xfId="1051"/>
    <cellStyle name="PERCENTAGE" xfId="1052"/>
    <cellStyle name="PHONG" xfId="1053"/>
    <cellStyle name="PrePop Currency (0)" xfId="1054"/>
    <cellStyle name="PrePop Currency (2)" xfId="1055"/>
    <cellStyle name="PrePop Units (0)" xfId="1056"/>
    <cellStyle name="PrePop Units (1)" xfId="1057"/>
    <cellStyle name="PrePop Units (2)" xfId="1058"/>
    <cellStyle name="pricing" xfId="1059"/>
    <cellStyle name="PSChar" xfId="1060"/>
    <cellStyle name="PSHeading" xfId="1061"/>
    <cellStyle name="regstoresfromspecstores" xfId="1062"/>
    <cellStyle name="RevList" xfId="1063"/>
    <cellStyle name="S—_x0008_" xfId="1064"/>
    <cellStyle name="S—_x0008_ 2" xfId="1065"/>
    <cellStyle name="S—_x0008_ 2 2" xfId="1066"/>
    <cellStyle name="S—_x0008_ 2 3" xfId="1067"/>
    <cellStyle name="S—_x0008_ 2 4" xfId="1068"/>
    <cellStyle name="S—_x0008_ 2 5" xfId="1069"/>
    <cellStyle name="S—_x0008_ 3" xfId="1070"/>
    <cellStyle name="S—_x0008_ 4" xfId="1071"/>
    <cellStyle name="S—_x0008_ 5" xfId="1072"/>
    <cellStyle name="s]_x000d__x000a_spooler=yes_x000d__x000a_load=_x000d__x000a_Beep=yes_x000d__x000a_NullPort=None_x000d__x000a_BorderWidth=3_x000d__x000a_CursorBlinkRate=1200_x000d__x000a_DoubleClickSpeed=452_x000d__x000a_Programs=co" xfId="1073"/>
    <cellStyle name="s]_x000d__x000a_spooler=yes_x000d__x000a_load=_x000d__x000a_Beep=yes_x000d__x000a_NullPort=None_x000d__x000a_BorderWidth=3_x000d__x000a_CursorBlinkRate=1200_x000d__x000a_DoubleClickSpeed=452_x000d__x000a_Programs=co 2" xfId="1074"/>
    <cellStyle name="s]_x000d__x000a_spooler=yes_x000d__x000a_load=_x000d__x000a_Beep=yes_x000d__x000a_NullPort=None_x000d__x000a_BorderWidth=3_x000d__x000a_CursorBlinkRate=1200_x000d__x000a_DoubleClickSpeed=452_x000d__x000a_Programs=co 3" xfId="1075"/>
    <cellStyle name="s]_x000d__x000a_spooler=yes_x000d__x000a_load=_x000d__x000a_Beep=yes_x000d__x000a_NullPort=None_x000d__x000a_BorderWidth=3_x000d__x000a_CursorBlinkRate=1200_x000d__x000a_DoubleClickSpeed=452_x000d__x000a_Programs=co 4" xfId="1076"/>
    <cellStyle name="s]_x000d__x000a_spooler=yes_x000d__x000a_load=_x000d__x000a_Beep=yes_x000d__x000a_NullPort=None_x000d__x000a_BorderWidth=3_x000d__x000a_CursorBlinkRate=1200_x000d__x000a_DoubleClickSpeed=452_x000d__x000a_Programs=co 5" xfId="1077"/>
    <cellStyle name="S—_x0008__DQTV bao cao BTC" xfId="1078"/>
    <cellStyle name="SAPBEXaggData" xfId="1079"/>
    <cellStyle name="SAPBEXaggDataEmph" xfId="1080"/>
    <cellStyle name="SAPBEXaggItem" xfId="1081"/>
    <cellStyle name="SAPBEXchaText" xfId="1082"/>
    <cellStyle name="SAPBEXexcBad7" xfId="1083"/>
    <cellStyle name="SAPBEXexcBad8" xfId="1084"/>
    <cellStyle name="SAPBEXexcBad9" xfId="1085"/>
    <cellStyle name="SAPBEXexcCritical4" xfId="1086"/>
    <cellStyle name="SAPBEXexcCritical5" xfId="1087"/>
    <cellStyle name="SAPBEXexcCritical6" xfId="1088"/>
    <cellStyle name="SAPBEXexcGood1" xfId="1089"/>
    <cellStyle name="SAPBEXexcGood2" xfId="1090"/>
    <cellStyle name="SAPBEXexcGood3" xfId="1091"/>
    <cellStyle name="SAPBEXfilterDrill" xfId="1092"/>
    <cellStyle name="SAPBEXfilterItem" xfId="1093"/>
    <cellStyle name="SAPBEXfilterText" xfId="1094"/>
    <cellStyle name="SAPBEXformats" xfId="1095"/>
    <cellStyle name="SAPBEXheaderItem" xfId="1096"/>
    <cellStyle name="SAPBEXheaderText" xfId="1097"/>
    <cellStyle name="SAPBEXresData" xfId="1098"/>
    <cellStyle name="SAPBEXresDataEmph" xfId="1099"/>
    <cellStyle name="SAPBEXresItem" xfId="1100"/>
    <cellStyle name="SAPBEXstdData" xfId="1101"/>
    <cellStyle name="SAPBEXstdDataEmph" xfId="1102"/>
    <cellStyle name="SAPBEXstdItem" xfId="1103"/>
    <cellStyle name="SAPBEXtitle" xfId="1104"/>
    <cellStyle name="SAPBEXundefined" xfId="1105"/>
    <cellStyle name="SHADEDSTORES" xfId="1106"/>
    <cellStyle name="so" xfId="1107"/>
    <cellStyle name="SO%" xfId="1108"/>
    <cellStyle name="songuyen" xfId="1109"/>
    <cellStyle name="specstores" xfId="1110"/>
    <cellStyle name="Standard" xfId="1111"/>
    <cellStyle name="STT" xfId="1112"/>
    <cellStyle name="STTDG" xfId="1113"/>
    <cellStyle name="Style 1" xfId="1114"/>
    <cellStyle name="Style 1 2" xfId="1115"/>
    <cellStyle name="Style 1 2 2" xfId="1116"/>
    <cellStyle name="Style 1 2 3" xfId="1117"/>
    <cellStyle name="Style 1 2 4" xfId="1118"/>
    <cellStyle name="Style 1 2 5" xfId="1119"/>
    <cellStyle name="Style 1 3" xfId="1120"/>
    <cellStyle name="Style 1 4" xfId="1121"/>
    <cellStyle name="Style 1 5" xfId="1122"/>
    <cellStyle name="Style 10" xfId="1123"/>
    <cellStyle name="Style 11" xfId="1124"/>
    <cellStyle name="Style 12" xfId="1125"/>
    <cellStyle name="Style 13" xfId="1126"/>
    <cellStyle name="Style 14" xfId="1127"/>
    <cellStyle name="Style 15" xfId="1128"/>
    <cellStyle name="Style 16" xfId="1129"/>
    <cellStyle name="Style 17" xfId="1130"/>
    <cellStyle name="Style 2" xfId="1131"/>
    <cellStyle name="Style 2 2" xfId="1132"/>
    <cellStyle name="Style 2 2 2" xfId="1133"/>
    <cellStyle name="Style 2 2 3" xfId="1134"/>
    <cellStyle name="Style 2 2 4" xfId="1135"/>
    <cellStyle name="Style 2 2 5" xfId="1136"/>
    <cellStyle name="Style 2 3" xfId="1137"/>
    <cellStyle name="Style 2 4" xfId="1138"/>
    <cellStyle name="Style 2 5" xfId="1139"/>
    <cellStyle name="Style 3" xfId="1140"/>
    <cellStyle name="Style 3 2" xfId="1141"/>
    <cellStyle name="Style 3 2 2" xfId="1142"/>
    <cellStyle name="Style 3 2 3" xfId="1143"/>
    <cellStyle name="Style 3 2 4" xfId="1144"/>
    <cellStyle name="Style 3 2 5" xfId="1145"/>
    <cellStyle name="Style 3 3" xfId="1146"/>
    <cellStyle name="Style 3 4" xfId="1147"/>
    <cellStyle name="Style 3 5" xfId="1148"/>
    <cellStyle name="Style 4" xfId="1149"/>
    <cellStyle name="Style 4 2" xfId="1150"/>
    <cellStyle name="Style 4 2 2" xfId="1151"/>
    <cellStyle name="Style 4 2 3" xfId="1152"/>
    <cellStyle name="Style 4 2 4" xfId="1153"/>
    <cellStyle name="Style 4 2 5" xfId="1154"/>
    <cellStyle name="Style 4 3" xfId="1155"/>
    <cellStyle name="Style 4 4" xfId="1156"/>
    <cellStyle name="Style 4 5" xfId="1157"/>
    <cellStyle name="Style 5" xfId="1158"/>
    <cellStyle name="Style 6" xfId="1159"/>
    <cellStyle name="Style 7" xfId="1160"/>
    <cellStyle name="Style 8" xfId="1161"/>
    <cellStyle name="Style 9" xfId="1162"/>
    <cellStyle name="style_1" xfId="1163"/>
    <cellStyle name="subhead" xfId="1164"/>
    <cellStyle name="Subtotal" xfId="1165"/>
    <cellStyle name="symbol" xfId="1166"/>
    <cellStyle name="T" xfId="1167"/>
    <cellStyle name="T_BANG LUONG MOI KSDH va KSDC (co phu cap khu vuc)" xfId="1168"/>
    <cellStyle name="T_BANG LUONG MOI KSDH va KSDC (co phu cap khu vuc)_KH 2012- NS -DAU TU LAP" xfId="1169"/>
    <cellStyle name="T_BANG LUONG MOI KSDH va KSDC (co phu cap khu vuc)_KH 2012- NS -DAU TU LAP 2" xfId="1170"/>
    <cellStyle name="T_BANG LUONG MOI KSDH va KSDC (co phu cap khu vuc)_KH 2012- NS -DAU TU LAP 3" xfId="1171"/>
    <cellStyle name="T_BANG LUONG MOI KSDH va KSDC (co phu cap khu vuc)_KH 2012- NS -DAU TU LAP 4" xfId="1172"/>
    <cellStyle name="T_BANG LUONG MOI KSDH va KSDC (co phu cap khu vuc)_KH 2012- NS -DAU TU LAP 5" xfId="1173"/>
    <cellStyle name="T_BangKH2011(BKH-26-7)" xfId="1174"/>
    <cellStyle name="T_BangKH2011(BKH-26-7) 2" xfId="1175"/>
    <cellStyle name="T_BangKH2011(BKH-26-7) 3" xfId="1176"/>
    <cellStyle name="T_BangKH2011(BKH-26-7) 4" xfId="1177"/>
    <cellStyle name="T_BangKH2011(BKH-26-7) 5" xfId="1178"/>
    <cellStyle name="T_BieuKH15.4" xfId="1179"/>
    <cellStyle name="T_BieuKH15.4 2" xfId="1180"/>
    <cellStyle name="T_BieuKH15.4 3" xfId="1181"/>
    <cellStyle name="T_BieuKH15.4 4" xfId="1182"/>
    <cellStyle name="T_BieuKH15.4 5" xfId="1183"/>
    <cellStyle name="T_BieuKH15.4_Copy of BieuKH-15(20-8) cap nhap them so truong" xfId="1184"/>
    <cellStyle name="T_BieuKH15.4_Copy of BieuKH-15(20-8) cap nhap them so truong 2" xfId="1185"/>
    <cellStyle name="T_BieuKH15.4_Copy of BieuKH-15(20-8) cap nhap them so truong 3" xfId="1186"/>
    <cellStyle name="T_BieuKH15.4_Copy of BieuKH-15(20-8) cap nhap them so truong 4" xfId="1187"/>
    <cellStyle name="T_BieuKH15.4_Copy of BieuKH-15(20-8) cap nhap them so truong 5" xfId="1188"/>
    <cellStyle name="T_Book1" xfId="1189"/>
    <cellStyle name="T_Book1_1" xfId="1190"/>
    <cellStyle name="T_Book1_1_Book1" xfId="1191"/>
    <cellStyle name="T_Book1_1_Book1_KH 2012- NS -DAU TU LAP" xfId="1192"/>
    <cellStyle name="T_Book1_1_Book1_KH 2012- NS -DAU TU LAP 2" xfId="1193"/>
    <cellStyle name="T_Book1_1_Book1_KH 2012- NS -DAU TU LAP 3" xfId="1194"/>
    <cellStyle name="T_Book1_1_Book1_KH 2012- NS -DAU TU LAP 4" xfId="1195"/>
    <cellStyle name="T_Book1_1_Book1_KH 2012- NS -DAU TU LAP 5" xfId="1196"/>
    <cellStyle name="T_Book1_1_KH 2012- NS -DAU TU LAP" xfId="1197"/>
    <cellStyle name="T_Book1_1_KH 2012- NS -DAU TU LAP 2" xfId="1198"/>
    <cellStyle name="T_Book1_1_KH 2012- NS -DAU TU LAP 3" xfId="1199"/>
    <cellStyle name="T_Book1_1_KH 2012- NS -DAU TU LAP 4" xfId="1200"/>
    <cellStyle name="T_Book1_1_KH 2012- NS -DAU TU LAP 5" xfId="1201"/>
    <cellStyle name="T_Book1_1_Khoi luong cac hang muc chi tiet-702" xfId="1202"/>
    <cellStyle name="T_Book1_1_Khoi luong cac hang muc chi tiet-702 2" xfId="1203"/>
    <cellStyle name="T_Book1_1_Khoi luong cac hang muc chi tiet-702 3" xfId="1204"/>
    <cellStyle name="T_Book1_1_Khoi luong cac hang muc chi tiet-702 4" xfId="1205"/>
    <cellStyle name="T_Book1_1_Khoi luong cac hang muc chi tiet-702 5" xfId="1206"/>
    <cellStyle name="T_Book1_1_Khoi luong cac hang muc chi tiet-702_KH 2012- NS -DAU TU LAP" xfId="1207"/>
    <cellStyle name="T_Book1_1_KL NT dap nen Dot 3" xfId="1208"/>
    <cellStyle name="T_Book1_1_KL NT dap nen Dot 3 2" xfId="1209"/>
    <cellStyle name="T_Book1_1_KL NT dap nen Dot 3 3" xfId="1210"/>
    <cellStyle name="T_Book1_1_KL NT dap nen Dot 3 4" xfId="1211"/>
    <cellStyle name="T_Book1_1_KL NT dap nen Dot 3 5" xfId="1212"/>
    <cellStyle name="T_Book1_1_KL NT dap nen Dot 3_KH 2012- NS -DAU TU LAP" xfId="1213"/>
    <cellStyle name="T_Book1_1_KL NT Dot 3" xfId="1214"/>
    <cellStyle name="T_Book1_1_KL NT Dot 3 2" xfId="1215"/>
    <cellStyle name="T_Book1_1_KL NT Dot 3 3" xfId="1216"/>
    <cellStyle name="T_Book1_1_KL NT Dot 3 4" xfId="1217"/>
    <cellStyle name="T_Book1_1_KL NT Dot 3 5" xfId="1218"/>
    <cellStyle name="T_Book1_1_KL NT Dot 3_KH 2012- NS -DAU TU LAP" xfId="1219"/>
    <cellStyle name="T_Book1_1_mau KL vach son" xfId="1220"/>
    <cellStyle name="T_Book1_1_mau KL vach son 2" xfId="1221"/>
    <cellStyle name="T_Book1_1_mau KL vach son 3" xfId="1222"/>
    <cellStyle name="T_Book1_1_mau KL vach son 4" xfId="1223"/>
    <cellStyle name="T_Book1_1_mau KL vach son 5" xfId="1224"/>
    <cellStyle name="T_Book1_1_mau KL vach son_KH 2012- NS -DAU TU LAP" xfId="1225"/>
    <cellStyle name="T_Book1_1_Thong ke cong" xfId="1226"/>
    <cellStyle name="T_Book1_1_Thong ke cong_KH 2012- NS -DAU TU LAP" xfId="1227"/>
    <cellStyle name="T_Book1_1_Thong ke cong_KH 2012- NS -DAU TU LAP 2" xfId="1228"/>
    <cellStyle name="T_Book1_1_Thong ke cong_KH 2012- NS -DAU TU LAP 3" xfId="1229"/>
    <cellStyle name="T_Book1_1_Thong ke cong_KH 2012- NS -DAU TU LAP 4" xfId="1230"/>
    <cellStyle name="T_Book1_1_Thong ke cong_KH 2012- NS -DAU TU LAP 5" xfId="1231"/>
    <cellStyle name="T_Book1_2" xfId="1232"/>
    <cellStyle name="T_Book1_2_DTDuong dong tien -sua tham tra 2009 - luong 650" xfId="1233"/>
    <cellStyle name="T_Book1_2_DTDuong dong tien -sua tham tra 2009 - luong 650_KH 2012- NS -DAU TU LAP" xfId="1234"/>
    <cellStyle name="T_Book1_2_DTDuong dong tien -sua tham tra 2009 - luong 650_KH 2012- NS -DAU TU LAP 2" xfId="1235"/>
    <cellStyle name="T_Book1_2_DTDuong dong tien -sua tham tra 2009 - luong 650_KH 2012- NS -DAU TU LAP 3" xfId="1236"/>
    <cellStyle name="T_Book1_2_DTDuong dong tien -sua tham tra 2009 - luong 650_KH 2012- NS -DAU TU LAP 4" xfId="1237"/>
    <cellStyle name="T_Book1_2_DTDuong dong tien -sua tham tra 2009 - luong 650_KH 2012- NS -DAU TU LAP 5" xfId="1238"/>
    <cellStyle name="T_Book1_2_KH 2012- NS -DAU TU LAP" xfId="1239"/>
    <cellStyle name="T_Book1_2_KH 2012- NS -DAU TU LAP 2" xfId="1240"/>
    <cellStyle name="T_Book1_2_KH 2012- NS -DAU TU LAP 3" xfId="1241"/>
    <cellStyle name="T_Book1_2_KH 2012- NS -DAU TU LAP 4" xfId="1242"/>
    <cellStyle name="T_Book1_2_KH 2012- NS -DAU TU LAP 5" xfId="1243"/>
    <cellStyle name="T_Book1_3" xfId="1244"/>
    <cellStyle name="T_Book1_3 2" xfId="1245"/>
    <cellStyle name="T_Book1_3 3" xfId="1246"/>
    <cellStyle name="T_Book1_3 4" xfId="1247"/>
    <cellStyle name="T_Book1_3 5" xfId="1248"/>
    <cellStyle name="T_Book1_Book1" xfId="1249"/>
    <cellStyle name="T_Book1_Book1 2" xfId="1250"/>
    <cellStyle name="T_Book1_Book1 3" xfId="1251"/>
    <cellStyle name="T_Book1_Book1 4" xfId="1252"/>
    <cellStyle name="T_Book1_Book1 5" xfId="1253"/>
    <cellStyle name="T_Book1_Book1_KH 2012- NS -DAU TU LAP" xfId="1254"/>
    <cellStyle name="T_Book1_DT492" xfId="1255"/>
    <cellStyle name="T_Book1_DT492 2" xfId="1256"/>
    <cellStyle name="T_Book1_DT492 3" xfId="1257"/>
    <cellStyle name="T_Book1_DT492 4" xfId="1258"/>
    <cellStyle name="T_Book1_DT492 5" xfId="1259"/>
    <cellStyle name="T_Book1_DT492_KH 2012- NS -DAU TU LAP" xfId="1260"/>
    <cellStyle name="T_Book1_DT972000" xfId="1261"/>
    <cellStyle name="T_Book1_DT972000 2" xfId="1262"/>
    <cellStyle name="T_Book1_DT972000 3" xfId="1263"/>
    <cellStyle name="T_Book1_DT972000 4" xfId="1264"/>
    <cellStyle name="T_Book1_DT972000 5" xfId="1265"/>
    <cellStyle name="T_Book1_DT972000_KH 2012- NS -DAU TU LAP" xfId="1266"/>
    <cellStyle name="T_Book1_DTDuong dong tien -sua tham tra 2009 - luong 650" xfId="1267"/>
    <cellStyle name="T_Book1_DTDuong dong tien -sua tham tra 2009 - luong 650_KH 2012- NS -DAU TU LAP" xfId="1268"/>
    <cellStyle name="T_Book1_DTDuong dong tien -sua tham tra 2009 - luong 650_KH 2012- NS -DAU TU LAP 2" xfId="1269"/>
    <cellStyle name="T_Book1_DTDuong dong tien -sua tham tra 2009 - luong 650_KH 2012- NS -DAU TU LAP 3" xfId="1270"/>
    <cellStyle name="T_Book1_DTDuong dong tien -sua tham tra 2009 - luong 650_KH 2012- NS -DAU TU LAP 4" xfId="1271"/>
    <cellStyle name="T_Book1_DTDuong dong tien -sua tham tra 2009 - luong 650_KH 2012- NS -DAU TU LAP 5" xfId="1272"/>
    <cellStyle name="T_Book1_Du toan khao sat (bo sung 2009)" xfId="1273"/>
    <cellStyle name="T_Book1_Du toan khao sat (bo sung 2009) 2" xfId="1274"/>
    <cellStyle name="T_Book1_Du toan khao sat (bo sung 2009) 3" xfId="1275"/>
    <cellStyle name="T_Book1_Du toan khao sat (bo sung 2009) 4" xfId="1276"/>
    <cellStyle name="T_Book1_Du toan khao sat (bo sung 2009) 5" xfId="1277"/>
    <cellStyle name="T_Book1_Du toan khao sat (bo sung 2009)_KH 2012- NS -DAU TU LAP" xfId="1278"/>
    <cellStyle name="T_Book1_HECO-NR78-Gui a-Vinh(15-5-07)" xfId="1279"/>
    <cellStyle name="T_Book1_HECO-NR78-Gui a-Vinh(15-5-07) 2" xfId="1280"/>
    <cellStyle name="T_Book1_HECO-NR78-Gui a-Vinh(15-5-07) 3" xfId="1281"/>
    <cellStyle name="T_Book1_HECO-NR78-Gui a-Vinh(15-5-07) 4" xfId="1282"/>
    <cellStyle name="T_Book1_HECO-NR78-Gui a-Vinh(15-5-07) 5" xfId="1283"/>
    <cellStyle name="T_Book1_HECO-NR78-Gui a-Vinh(15-5-07)_KH 2012- NS -DAU TU LAP" xfId="1284"/>
    <cellStyle name="T_Book1_KH 2012- NS -DAU TU LAP" xfId="1285"/>
    <cellStyle name="T_Book1_KH 2012- NS -DAU TU LAP 2" xfId="1286"/>
    <cellStyle name="T_Book1_KH 2012- NS -DAU TU LAP 3" xfId="1287"/>
    <cellStyle name="T_Book1_KH 2012- NS -DAU TU LAP 4" xfId="1288"/>
    <cellStyle name="T_Book1_KH 2012- NS -DAU TU LAP 5" xfId="1289"/>
    <cellStyle name="T_Book1_Khoi luong cac hang muc chi tiet-702" xfId="1290"/>
    <cellStyle name="T_Book1_Khoi luong cac hang muc chi tiet-702_KH 2012- NS -DAU TU LAP" xfId="1291"/>
    <cellStyle name="T_Book1_Khoi luong cac hang muc chi tiet-702_KH 2012- NS -DAU TU LAP 2" xfId="1292"/>
    <cellStyle name="T_Book1_Khoi luong cac hang muc chi tiet-702_KH 2012- NS -DAU TU LAP 3" xfId="1293"/>
    <cellStyle name="T_Book1_Khoi luong cac hang muc chi tiet-702_KH 2012- NS -DAU TU LAP 4" xfId="1294"/>
    <cellStyle name="T_Book1_Khoi luong cac hang muc chi tiet-702_KH 2012- NS -DAU TU LAP 5" xfId="1295"/>
    <cellStyle name="T_Book1_KL NT dap nen Dot 3" xfId="1296"/>
    <cellStyle name="T_Book1_KL NT dap nen Dot 3_KH 2012- NS -DAU TU LAP" xfId="1297"/>
    <cellStyle name="T_Book1_KL NT dap nen Dot 3_KH 2012- NS -DAU TU LAP 2" xfId="1298"/>
    <cellStyle name="T_Book1_KL NT dap nen Dot 3_KH 2012- NS -DAU TU LAP 3" xfId="1299"/>
    <cellStyle name="T_Book1_KL NT dap nen Dot 3_KH 2012- NS -DAU TU LAP 4" xfId="1300"/>
    <cellStyle name="T_Book1_KL NT dap nen Dot 3_KH 2012- NS -DAU TU LAP 5" xfId="1301"/>
    <cellStyle name="T_Book1_KL NT Dot 3" xfId="1302"/>
    <cellStyle name="T_Book1_KL NT Dot 3_KH 2012- NS -DAU TU LAP" xfId="1303"/>
    <cellStyle name="T_Book1_KL NT Dot 3_KH 2012- NS -DAU TU LAP 2" xfId="1304"/>
    <cellStyle name="T_Book1_KL NT Dot 3_KH 2012- NS -DAU TU LAP 3" xfId="1305"/>
    <cellStyle name="T_Book1_KL NT Dot 3_KH 2012- NS -DAU TU LAP 4" xfId="1306"/>
    <cellStyle name="T_Book1_KL NT Dot 3_KH 2012- NS -DAU TU LAP 5" xfId="1307"/>
    <cellStyle name="T_Book1_mau KL vach son" xfId="1308"/>
    <cellStyle name="T_Book1_mau KL vach son_KH 2012- NS -DAU TU LAP" xfId="1309"/>
    <cellStyle name="T_Book1_mau KL vach son_KH 2012- NS -DAU TU LAP 2" xfId="1310"/>
    <cellStyle name="T_Book1_mau KL vach son_KH 2012- NS -DAU TU LAP 3" xfId="1311"/>
    <cellStyle name="T_Book1_mau KL vach son_KH 2012- NS -DAU TU LAP 4" xfId="1312"/>
    <cellStyle name="T_Book1_mau KL vach son_KH 2012- NS -DAU TU LAP 5" xfId="1313"/>
    <cellStyle name="T_Book1_San sat hach moi" xfId="1314"/>
    <cellStyle name="T_Book1_San sat hach moi 2" xfId="1315"/>
    <cellStyle name="T_Book1_San sat hach moi 3" xfId="1316"/>
    <cellStyle name="T_Book1_San sat hach moi 4" xfId="1317"/>
    <cellStyle name="T_Book1_San sat hach moi 5" xfId="1318"/>
    <cellStyle name="T_Book1_San sat hach moi_KH 2012- NS -DAU TU LAP" xfId="1319"/>
    <cellStyle name="T_Book1_Thong ke cong" xfId="1320"/>
    <cellStyle name="T_Book1_Thong ke cong 2" xfId="1321"/>
    <cellStyle name="T_Book1_Thong ke cong 3" xfId="1322"/>
    <cellStyle name="T_Book1_Thong ke cong 4" xfId="1323"/>
    <cellStyle name="T_Book1_Thong ke cong 5" xfId="1324"/>
    <cellStyle name="T_Book1_Thong ke cong_KH 2012- NS -DAU TU LAP" xfId="1325"/>
    <cellStyle name="T_CDKT" xfId="1326"/>
    <cellStyle name="T_CDKT 2" xfId="1327"/>
    <cellStyle name="T_CDKT 3" xfId="1328"/>
    <cellStyle name="T_CDKT 4" xfId="1329"/>
    <cellStyle name="T_CDKT 5" xfId="1330"/>
    <cellStyle name="T_CDKT_KH 2012- NS -DAU TU LAP" xfId="1331"/>
    <cellStyle name="T_Copy of KS Du an dau tu" xfId="1332"/>
    <cellStyle name="T_Copy of KS Du an dau tu 2" xfId="1333"/>
    <cellStyle name="T_Copy of KS Du an dau tu 3" xfId="1334"/>
    <cellStyle name="T_Copy of KS Du an dau tu 4" xfId="1335"/>
    <cellStyle name="T_Copy of KS Du an dau tu 5" xfId="1336"/>
    <cellStyle name="T_Copy of KS Du an dau tu_KH 2012- NS -DAU TU LAP" xfId="1337"/>
    <cellStyle name="T_Cost for DD (summary)" xfId="1338"/>
    <cellStyle name="T_Cost for DD (summary) 2" xfId="1339"/>
    <cellStyle name="T_Cost for DD (summary) 3" xfId="1340"/>
    <cellStyle name="T_Cost for DD (summary) 4" xfId="1341"/>
    <cellStyle name="T_Cost for DD (summary) 5" xfId="1342"/>
    <cellStyle name="T_Cost for DD (summary)_KH 2012- NS -DAU TU LAP" xfId="1343"/>
    <cellStyle name="T_DT972000" xfId="1344"/>
    <cellStyle name="T_DTDuong dong tien -sua tham tra 2009 - luong 650" xfId="1345"/>
    <cellStyle name="T_DTDuong dong tien -sua tham tra 2009 - luong 650 2" xfId="1346"/>
    <cellStyle name="T_DTDuong dong tien -sua tham tra 2009 - luong 650 3" xfId="1347"/>
    <cellStyle name="T_DTDuong dong tien -sua tham tra 2009 - luong 650 4" xfId="1348"/>
    <cellStyle name="T_DTDuong dong tien -sua tham tra 2009 - luong 650 5" xfId="1349"/>
    <cellStyle name="T_DTDuong dong tien -sua tham tra 2009 - luong 650_KH 2012- NS -DAU TU LAP" xfId="1350"/>
    <cellStyle name="T_dtTL598G1." xfId="1351"/>
    <cellStyle name="T_dtTL598G1._KH 2012- NS -DAU TU LAP" xfId="1352"/>
    <cellStyle name="T_dtTL598G1._KH 2012- NS -DAU TU LAP 2" xfId="1353"/>
    <cellStyle name="T_dtTL598G1._KH 2012- NS -DAU TU LAP 3" xfId="1354"/>
    <cellStyle name="T_dtTL598G1._KH 2012- NS -DAU TU LAP 4" xfId="1355"/>
    <cellStyle name="T_dtTL598G1._KH 2012- NS -DAU TU LAP 5" xfId="1356"/>
    <cellStyle name="T_Du toan khao sat (bo sung 2009)" xfId="1357"/>
    <cellStyle name="T_Du toan khao sat (bo sung 2009)_KH 2012- NS -DAU TU LAP" xfId="1358"/>
    <cellStyle name="T_Du toan khao sat (bo sung 2009)_KH 2012- NS -DAU TU LAP 2" xfId="1359"/>
    <cellStyle name="T_Du toan khao sat (bo sung 2009)_KH 2012- NS -DAU TU LAP 3" xfId="1360"/>
    <cellStyle name="T_Du toan khao sat (bo sung 2009)_KH 2012- NS -DAU TU LAP 4" xfId="1361"/>
    <cellStyle name="T_Du toan khao sat (bo sung 2009)_KH 2012- NS -DAU TU LAP 5" xfId="1362"/>
    <cellStyle name="T_Khao satD1" xfId="1363"/>
    <cellStyle name="T_Khao satD1_KH 2012- NS -DAU TU LAP" xfId="1364"/>
    <cellStyle name="T_Khao satD1_KH 2012- NS -DAU TU LAP 2" xfId="1365"/>
    <cellStyle name="T_Khao satD1_KH 2012- NS -DAU TU LAP 3" xfId="1366"/>
    <cellStyle name="T_Khao satD1_KH 2012- NS -DAU TU LAP 4" xfId="1367"/>
    <cellStyle name="T_Khao satD1_KH 2012- NS -DAU TU LAP 5" xfId="1368"/>
    <cellStyle name="T_Khoi luong cac hang muc chi tiet-702" xfId="1369"/>
    <cellStyle name="T_Khoi luong cac hang muc chi tiet-702 2" xfId="1370"/>
    <cellStyle name="T_Khoi luong cac hang muc chi tiet-702 3" xfId="1371"/>
    <cellStyle name="T_Khoi luong cac hang muc chi tiet-702 4" xfId="1372"/>
    <cellStyle name="T_Khoi luong cac hang muc chi tiet-702 5" xfId="1373"/>
    <cellStyle name="T_Khoi luong cac hang muc chi tiet-702_KH 2012- NS -DAU TU LAP" xfId="1374"/>
    <cellStyle name="T_KL NT dap nen Dot 3" xfId="1375"/>
    <cellStyle name="T_KL NT Dot 3" xfId="1376"/>
    <cellStyle name="T_Kl VL ranh" xfId="1377"/>
    <cellStyle name="T_Kl VL ranh_KH 2012- NS -DAU TU LAP" xfId="1378"/>
    <cellStyle name="T_Kl VL ranh_KH 2012- NS -DAU TU LAP 2" xfId="1379"/>
    <cellStyle name="T_Kl VL ranh_KH 2012- NS -DAU TU LAP 3" xfId="1380"/>
    <cellStyle name="T_Kl VL ranh_KH 2012- NS -DAU TU LAP 4" xfId="1381"/>
    <cellStyle name="T_Kl VL ranh_KH 2012- NS -DAU TU LAP 5" xfId="1382"/>
    <cellStyle name="T_KLNMD1" xfId="1383"/>
    <cellStyle name="T_KLNMD1_KH 2012- NS -DAU TU LAP" xfId="1384"/>
    <cellStyle name="T_KLNMD1_KH 2012- NS -DAU TU LAP 2" xfId="1385"/>
    <cellStyle name="T_KLNMD1_KH 2012- NS -DAU TU LAP 3" xfId="1386"/>
    <cellStyle name="T_KLNMD1_KH 2012- NS -DAU TU LAP 4" xfId="1387"/>
    <cellStyle name="T_KLNMD1_KH 2012- NS -DAU TU LAP 5" xfId="1388"/>
    <cellStyle name="T_mau KL vach son" xfId="1389"/>
    <cellStyle name="T_mau KL vach son 2" xfId="1390"/>
    <cellStyle name="T_mau KL vach son 3" xfId="1391"/>
    <cellStyle name="T_mau KL vach son 4" xfId="1392"/>
    <cellStyle name="T_mau KL vach son 5" xfId="1393"/>
    <cellStyle name="T_mau KL vach son_KH 2012- NS -DAU TU LAP" xfId="1394"/>
    <cellStyle name="T_San sat hach moi" xfId="1395"/>
    <cellStyle name="T_San sat hach moi_KH 2012- NS -DAU TU LAP" xfId="1396"/>
    <cellStyle name="T_San sat hach moi_KH 2012- NS -DAU TU LAP 2" xfId="1397"/>
    <cellStyle name="T_San sat hach moi_KH 2012- NS -DAU TU LAP 3" xfId="1398"/>
    <cellStyle name="T_San sat hach moi_KH 2012- NS -DAU TU LAP 4" xfId="1399"/>
    <cellStyle name="T_San sat hach moi_KH 2012- NS -DAU TU LAP 5" xfId="1400"/>
    <cellStyle name="T_SS BVTC cau va cong tuyen Le Chan" xfId="1401"/>
    <cellStyle name="T_SS BVTC cau va cong tuyen Le Chan_KH 2012- NS -DAU TU LAP" xfId="1402"/>
    <cellStyle name="T_SS BVTC cau va cong tuyen Le Chan_KH 2012- NS -DAU TU LAP 2" xfId="1403"/>
    <cellStyle name="T_SS BVTC cau va cong tuyen Le Chan_KH 2012- NS -DAU TU LAP 3" xfId="1404"/>
    <cellStyle name="T_SS BVTC cau va cong tuyen Le Chan_KH 2012- NS -DAU TU LAP 4" xfId="1405"/>
    <cellStyle name="T_SS BVTC cau va cong tuyen Le Chan_KH 2012- NS -DAU TU LAP 5" xfId="1406"/>
    <cellStyle name="T_THKL 1303" xfId="1407"/>
    <cellStyle name="T_THKL 1303_KH 2012- NS -DAU TU LAP" xfId="1408"/>
    <cellStyle name="T_THKL 1303_KH 2012- NS -DAU TU LAP 2" xfId="1409"/>
    <cellStyle name="T_THKL 1303_KH 2012- NS -DAU TU LAP 3" xfId="1410"/>
    <cellStyle name="T_THKL 1303_KH 2012- NS -DAU TU LAP 4" xfId="1411"/>
    <cellStyle name="T_THKL 1303_KH 2012- NS -DAU TU LAP 5" xfId="1412"/>
    <cellStyle name="T_Thong ke" xfId="1413"/>
    <cellStyle name="T_Thong ke cong" xfId="1414"/>
    <cellStyle name="T_Thong ke cong_KH 2012- NS -DAU TU LAP" xfId="1415"/>
    <cellStyle name="T_Thong ke cong_KH 2012- NS -DAU TU LAP 2" xfId="1416"/>
    <cellStyle name="T_Thong ke cong_KH 2012- NS -DAU TU LAP 3" xfId="1417"/>
    <cellStyle name="T_Thong ke cong_KH 2012- NS -DAU TU LAP 4" xfId="1418"/>
    <cellStyle name="T_Thong ke cong_KH 2012- NS -DAU TU LAP 5" xfId="1419"/>
    <cellStyle name="T_thong ke giao dan sinh" xfId="1420"/>
    <cellStyle name="T_thong ke giao dan sinh_KH 2012- NS -DAU TU LAP" xfId="1421"/>
    <cellStyle name="T_thong ke giao dan sinh_KH 2012- NS -DAU TU LAP 2" xfId="1422"/>
    <cellStyle name="T_thong ke giao dan sinh_KH 2012- NS -DAU TU LAP 3" xfId="1423"/>
    <cellStyle name="T_thong ke giao dan sinh_KH 2012- NS -DAU TU LAP 4" xfId="1424"/>
    <cellStyle name="T_thong ke giao dan sinh_KH 2012- NS -DAU TU LAP 5" xfId="1425"/>
    <cellStyle name="T_Thong ke_KH 2012- NS -DAU TU LAP" xfId="1426"/>
    <cellStyle name="T_Thong ke_KH 2012- NS -DAU TU LAP 2" xfId="1427"/>
    <cellStyle name="T_Thong ke_KH 2012- NS -DAU TU LAP 3" xfId="1428"/>
    <cellStyle name="T_Thong ke_KH 2012- NS -DAU TU LAP 4" xfId="1429"/>
    <cellStyle name="T_Thong ke_KH 2012- NS -DAU TU LAP 5" xfId="1430"/>
    <cellStyle name="T_tien2004" xfId="1431"/>
    <cellStyle name="T_tien2004_KH 2012- NS -DAU TU LAP" xfId="1432"/>
    <cellStyle name="T_tien2004_KH 2012- NS -DAU TU LAP 2" xfId="1433"/>
    <cellStyle name="T_tien2004_KH 2012- NS -DAU TU LAP 3" xfId="1434"/>
    <cellStyle name="T_tien2004_KH 2012- NS -DAU TU LAP 4" xfId="1435"/>
    <cellStyle name="T_tien2004_KH 2012- NS -DAU TU LAP 5" xfId="1436"/>
    <cellStyle name="T_TKE-ChoDon-sua" xfId="1437"/>
    <cellStyle name="T_TKE-ChoDon-sua_KH 2012- NS -DAU TU LAP" xfId="1438"/>
    <cellStyle name="T_TKE-ChoDon-sua_KH 2012- NS -DAU TU LAP 2" xfId="1439"/>
    <cellStyle name="T_TKE-ChoDon-sua_KH 2012- NS -DAU TU LAP 3" xfId="1440"/>
    <cellStyle name="T_TKE-ChoDon-sua_KH 2012- NS -DAU TU LAP 4" xfId="1441"/>
    <cellStyle name="T_TKE-ChoDon-sua_KH 2012- NS -DAU TU LAP 5" xfId="1442"/>
    <cellStyle name="T_Tong hop BHTN gui 21 9" xfId="1443"/>
    <cellStyle name="T_Tong hop BHTN gui 21 9_Copy of Bao cao luong ND 66 gui Bo TC fix 2" xfId="1444"/>
    <cellStyle name="T_Tong hop BHTN gui 21 9_Tong hop luong ND 66 Huyen - Hung 08 12" xfId="1445"/>
    <cellStyle name="T_Tong hop BHTN gui 21 9_Tong hop luong ND 66 Huyen - Hung 26 11" xfId="1446"/>
    <cellStyle name="T_Tong hop BHTN gui 21 9_Tong hop luong ND 66 Huyen - Hung 27 11" xfId="1447"/>
    <cellStyle name="T_Tong hop khoi luong Dot 3" xfId="1448"/>
    <cellStyle name="T_Tong hop khoi luong Dot 3_KH 2012- NS -DAU TU LAP" xfId="1449"/>
    <cellStyle name="T_Tong hop khoi luong Dot 3_KH 2012- NS -DAU TU LAP 2" xfId="1450"/>
    <cellStyle name="T_Tong hop khoi luong Dot 3_KH 2012- NS -DAU TU LAP 3" xfId="1451"/>
    <cellStyle name="T_Tong hop khoi luong Dot 3_KH 2012- NS -DAU TU LAP 4" xfId="1452"/>
    <cellStyle name="T_Tong hop khoi luong Dot 3_KH 2012- NS -DAU TU LAP 5" xfId="1453"/>
    <cellStyle name="T_Von gui STC" xfId="1454"/>
    <cellStyle name="T_Von gui STC 2" xfId="1455"/>
    <cellStyle name="T_Von gui STC 3" xfId="1456"/>
    <cellStyle name="T_Von gui STC 4" xfId="1457"/>
    <cellStyle name="T_Von gui STC 5" xfId="1458"/>
    <cellStyle name="T_Von gui STC-1" xfId="1459"/>
    <cellStyle name="T_Von gui STC-1 2" xfId="1460"/>
    <cellStyle name="T_Von gui STC-1 3" xfId="1461"/>
    <cellStyle name="T_Von gui STC-1 4" xfId="1462"/>
    <cellStyle name="T_Von gui STC-1 5" xfId="1463"/>
    <cellStyle name="T_von XDCB" xfId="1464"/>
    <cellStyle name="T_von XDCB 2" xfId="1465"/>
    <cellStyle name="T_von XDCB 3" xfId="1466"/>
    <cellStyle name="T_von XDCB 4" xfId="1467"/>
    <cellStyle name="T_von XDCB 5" xfId="1468"/>
    <cellStyle name="T_Worksheet in D: ... Hoan thien 5goi theo KL cu 28-06 4.Cong 5goi Coc 33-Km1+490.13 Cong coc 33-km1+490.13" xfId="1469"/>
    <cellStyle name="T_Worksheet in D: ... Hoan thien 5goi theo KL cu 28-06 4.Cong 5goi Coc 33-Km1+490.13 Cong coc 33-km1+490.13_KH 2012- NS -DAU TU LAP" xfId="1470"/>
    <cellStyle name="T_Worksheet in D: ... Hoan thien 5goi theo KL cu 28-06 4.Cong 5goi Coc 33-Km1+490.13 Cong coc 33-km1+490.13_KH 2012- NS -DAU TU LAP 2" xfId="1471"/>
    <cellStyle name="T_Worksheet in D: ... Hoan thien 5goi theo KL cu 28-06 4.Cong 5goi Coc 33-Km1+490.13 Cong coc 33-km1+490.13_KH 2012- NS -DAU TU LAP 3" xfId="1472"/>
    <cellStyle name="T_Worksheet in D: ... Hoan thien 5goi theo KL cu 28-06 4.Cong 5goi Coc 33-Km1+490.13 Cong coc 33-km1+490.13_KH 2012- NS -DAU TU LAP 4" xfId="1473"/>
    <cellStyle name="T_Worksheet in D: ... Hoan thien 5goi theo KL cu 28-06 4.Cong 5goi Coc 33-Km1+490.13 Cong coc 33-km1+490.13_KH 2012- NS -DAU TU LAP 5" xfId="1474"/>
    <cellStyle name="Text Indent A" xfId="1475"/>
    <cellStyle name="Text Indent B" xfId="1476"/>
    <cellStyle name="Text Indent C" xfId="1477"/>
    <cellStyle name="th" xfId="1478"/>
    <cellStyle name="þ_x001d_ð¤_x000c_¯þ_x0014__x000d_¨þU_x0001_À_x0004_ _x0015__x000f__x0001__x0001_" xfId="1479"/>
    <cellStyle name="þ_x001d_ð·_x000c_æþ'_x000d_ßþU_x0001_Ø_x0005_ü_x0014__x0007__x0001__x0001_" xfId="1480"/>
    <cellStyle name="þ_x001d_ðÇ%Uý—&amp;Hý9_x0008_Ÿ_x0009_s_x000a__x0007__x0001__x0001_" xfId="1481"/>
    <cellStyle name="þ_x001d_ðK_x000c_Fý_x001b__x000d_9ýU_x0001_Ð_x0008_¦)_x0007__x0001__x0001_" xfId="1482"/>
    <cellStyle name="thuong-10" xfId="1483"/>
    <cellStyle name="thuong-11" xfId="1484"/>
    <cellStyle name="Thuyet minh" xfId="1485"/>
    <cellStyle name="Tiêu đề" xfId="1486"/>
    <cellStyle name="Tính toán" xfId="1487"/>
    <cellStyle name="tit1" xfId="1488"/>
    <cellStyle name="tit2" xfId="1489"/>
    <cellStyle name="tit3" xfId="1490"/>
    <cellStyle name="tit4" xfId="1491"/>
    <cellStyle name="Title" xfId="1492" builtinId="15" customBuiltin="1"/>
    <cellStyle name="Title 2" xfId="1493"/>
    <cellStyle name="Tổng" xfId="1494"/>
    <cellStyle name="Tong so" xfId="1495"/>
    <cellStyle name="tong so 1" xfId="1496"/>
    <cellStyle name="Tổng_mãu Quyên gửi" xfId="1497"/>
    <cellStyle name="Tongcong" xfId="1498"/>
    <cellStyle name="Tốt" xfId="1499"/>
    <cellStyle name="Total" xfId="1500" builtinId="25" customBuiltin="1"/>
    <cellStyle name="Total 2" xfId="1501"/>
    <cellStyle name="trang" xfId="1502"/>
    <cellStyle name="Trung tính" xfId="1503"/>
    <cellStyle name="u" xfId="1504"/>
    <cellStyle name="Valuta (0)_CALPREZZ" xfId="1505"/>
    <cellStyle name="Valuta_ PESO ELETTR." xfId="1506"/>
    <cellStyle name="Văn bản Cảnh báo" xfId="1507"/>
    <cellStyle name="Văn bản Giải thích" xfId="1508"/>
    <cellStyle name="VANG1" xfId="1509"/>
    <cellStyle name="viet" xfId="1510"/>
    <cellStyle name="viet2" xfId="1511"/>
    <cellStyle name="vn time 10" xfId="1512"/>
    <cellStyle name="Vn Time 13" xfId="1513"/>
    <cellStyle name="Vn Time 14" xfId="1514"/>
    <cellStyle name="vn_time" xfId="1515"/>
    <cellStyle name="vnbo" xfId="1516"/>
    <cellStyle name="vnhead1" xfId="1517"/>
    <cellStyle name="vnhead2" xfId="1518"/>
    <cellStyle name="vnhead3" xfId="1519"/>
    <cellStyle name="vnhead4" xfId="1520"/>
    <cellStyle name="vntxt1" xfId="1521"/>
    <cellStyle name="vntxt2" xfId="1522"/>
    <cellStyle name="Währung [0]_Compiling Utility Macros" xfId="1524"/>
    <cellStyle name="Währung_Compiling Utility Macros" xfId="1525"/>
    <cellStyle name="Walutowy [0]_Invoices2001Slovakia" xfId="1526"/>
    <cellStyle name="Walutowy_Invoices2001Slovakia" xfId="1527"/>
    <cellStyle name="Warning Text" xfId="1528" builtinId="11" customBuiltin="1"/>
    <cellStyle name="Warning Text 2" xfId="1529"/>
    <cellStyle name="Xấu" xfId="1530"/>
    <cellStyle name="xuan" xfId="1531"/>
    <cellStyle name=" [0.00]_ Att. 1- Cover" xfId="1559"/>
    <cellStyle name="_ Att. 1- Cover" xfId="1560"/>
    <cellStyle name="?_ Att. 1- Cover" xfId="1561"/>
    <cellStyle name="똿뗦먛귟 [0.00]_PRODUCT DETAIL Q1" xfId="1532"/>
    <cellStyle name="똿뗦먛귟_PRODUCT DETAIL Q1" xfId="1533"/>
    <cellStyle name="믅됞 [0.00]_PRODUCT DETAIL Q1" xfId="1534"/>
    <cellStyle name="믅됞_PRODUCT DETAIL Q1" xfId="1535"/>
    <cellStyle name="백분율_95" xfId="1536"/>
    <cellStyle name="뷭?_BOOKSHIP" xfId="1537"/>
    <cellStyle name="콤마 [ - 유형1" xfId="1541"/>
    <cellStyle name="콤마 [ - 유형2" xfId="1542"/>
    <cellStyle name="콤마 [ - 유형3" xfId="1543"/>
    <cellStyle name="콤마 [ - 유형4" xfId="1544"/>
    <cellStyle name="콤마 [ - 유형5" xfId="1545"/>
    <cellStyle name="콤마 [ - 유형6" xfId="1546"/>
    <cellStyle name="콤마 [ - 유형7" xfId="1547"/>
    <cellStyle name="콤마 [ - 유형8" xfId="1548"/>
    <cellStyle name="콤마 [0]_ 비목별 월별기술 " xfId="1549"/>
    <cellStyle name="콤마_ 비목별 월별기술 " xfId="1550"/>
    <cellStyle name="통화 [0]_1202" xfId="1551"/>
    <cellStyle name="통화_1202" xfId="1552"/>
    <cellStyle name="표준_(정보부문)월별인원계획" xfId="1553"/>
    <cellStyle name="一般_00Q3902REV.1" xfId="1538"/>
    <cellStyle name="千分位[0]_00Q3902REV.1" xfId="1539"/>
    <cellStyle name="千分位_00Q3902REV.1" xfId="1540"/>
    <cellStyle name="桁区切り_工費" xfId="1554"/>
    <cellStyle name="標準_BOQ-08" xfId="1555"/>
    <cellStyle name="貨幣 [0]_00Q3902REV.1" xfId="1556"/>
    <cellStyle name="貨幣[0]_BRE" xfId="1557"/>
    <cellStyle name="貨幣_00Q3902REV.1" xfId="155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N/NAM%202014/SU%20NGHIEP/CONG%20VAN/NHU%20CAU%20KINH%20PHI%20THUC%20HIEN%20NGH&#7882;%20DINH%20116%20NAM%202014%20SO%20NN%20VA%20PT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116 8"/>
      <sheetName val="PC LNAM 8a"/>
      <sheetName val="Tro cap 8b"/>
      <sheetName val="PCTH 8c"/>
      <sheetName val="Tquan, khac 116 8e"/>
    </sheetNames>
    <sheetDataSet>
      <sheetData sheetId="0"/>
      <sheetData sheetId="1">
        <row r="10">
          <cell r="C10">
            <v>3</v>
          </cell>
          <cell r="I10">
            <v>20.7</v>
          </cell>
        </row>
        <row r="15">
          <cell r="C15">
            <v>1</v>
          </cell>
          <cell r="I15">
            <v>4.3125</v>
          </cell>
        </row>
        <row r="17">
          <cell r="C17">
            <v>6</v>
          </cell>
          <cell r="I17">
            <v>34.5</v>
          </cell>
        </row>
      </sheetData>
      <sheetData sheetId="2">
        <row r="13">
          <cell r="D13">
            <v>1</v>
          </cell>
          <cell r="J13">
            <v>11.5</v>
          </cell>
        </row>
        <row r="15">
          <cell r="D15">
            <v>2</v>
          </cell>
          <cell r="J15">
            <v>23</v>
          </cell>
        </row>
      </sheetData>
      <sheetData sheetId="3">
        <row r="11">
          <cell r="D11">
            <v>41</v>
          </cell>
          <cell r="J11">
            <v>1036.8042539999999</v>
          </cell>
        </row>
        <row r="57">
          <cell r="J57">
            <v>20.104874999999996</v>
          </cell>
        </row>
        <row r="61">
          <cell r="J61">
            <v>38.253599999999992</v>
          </cell>
        </row>
        <row r="76">
          <cell r="J76">
            <v>42.745499999999993</v>
          </cell>
        </row>
        <row r="96">
          <cell r="J96">
            <v>28.496999999999996</v>
          </cell>
        </row>
        <row r="107">
          <cell r="J107">
            <v>19.8996</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opLeftCell="A13" workbookViewId="0">
      <selection activeCell="G27" sqref="G27"/>
    </sheetView>
  </sheetViews>
  <sheetFormatPr defaultColWidth="9.09765625" defaultRowHeight="13.2"/>
  <cols>
    <col min="1" max="1" width="4" style="477" customWidth="1"/>
    <col min="2" max="2" width="22.5" style="477" customWidth="1"/>
    <col min="3" max="3" width="9.8984375" style="477" customWidth="1"/>
    <col min="4" max="4" width="5.8984375" style="477" customWidth="1"/>
    <col min="5" max="5" width="8.3984375" style="477" customWidth="1"/>
    <col min="6" max="6" width="6.09765625" style="477" customWidth="1"/>
    <col min="7" max="7" width="10" style="477" customWidth="1"/>
    <col min="8" max="8" width="6.19921875" style="477" customWidth="1"/>
    <col min="9" max="9" width="8.3984375" style="477" customWidth="1"/>
    <col min="10" max="10" width="6" style="477" customWidth="1"/>
    <col min="11" max="11" width="6.59765625" style="477" customWidth="1"/>
    <col min="12" max="12" width="6" style="477" customWidth="1"/>
    <col min="13" max="13" width="7.09765625" style="477" customWidth="1"/>
    <col min="14" max="14" width="5.8984375" style="477" customWidth="1"/>
    <col min="15" max="15" width="8.09765625" style="477" customWidth="1"/>
    <col min="16" max="16" width="6.09765625" style="477" customWidth="1"/>
    <col min="17" max="17" width="10.3984375" style="477" customWidth="1"/>
    <col min="18" max="18" width="12.3984375" style="480" bestFit="1" customWidth="1"/>
    <col min="19" max="19" width="10" style="481" bestFit="1" customWidth="1"/>
    <col min="20" max="16384" width="9.09765625" style="477"/>
  </cols>
  <sheetData>
    <row r="1" spans="1:20" s="474" customFormat="1" ht="16.8">
      <c r="A1" s="789" t="s">
        <v>147</v>
      </c>
      <c r="B1" s="789"/>
      <c r="C1" s="789"/>
      <c r="D1" s="486"/>
      <c r="Q1" s="487" t="s">
        <v>250</v>
      </c>
      <c r="R1" s="476"/>
      <c r="S1" s="475"/>
    </row>
    <row r="2" spans="1:20" s="474" customFormat="1" ht="15.6">
      <c r="A2" s="790" t="s">
        <v>149</v>
      </c>
      <c r="B2" s="790"/>
      <c r="C2" s="790"/>
      <c r="R2" s="476"/>
      <c r="S2" s="475"/>
    </row>
    <row r="3" spans="1:20" s="474" customFormat="1" ht="15.6">
      <c r="A3" s="787" t="s">
        <v>251</v>
      </c>
      <c r="B3" s="787"/>
      <c r="C3" s="787"/>
      <c r="D3" s="787"/>
      <c r="E3" s="787"/>
      <c r="F3" s="787"/>
      <c r="G3" s="787"/>
      <c r="H3" s="787"/>
      <c r="I3" s="787"/>
      <c r="J3" s="787"/>
      <c r="K3" s="787"/>
      <c r="L3" s="787"/>
      <c r="M3" s="787"/>
      <c r="N3" s="787"/>
      <c r="O3" s="787"/>
      <c r="P3" s="787"/>
      <c r="Q3" s="787"/>
      <c r="R3" s="476"/>
      <c r="S3" s="475"/>
    </row>
    <row r="4" spans="1:20" s="474" customFormat="1" ht="15.6">
      <c r="A4" s="787" t="s">
        <v>252</v>
      </c>
      <c r="B4" s="787"/>
      <c r="C4" s="787"/>
      <c r="D4" s="787"/>
      <c r="E4" s="787"/>
      <c r="F4" s="787"/>
      <c r="G4" s="787"/>
      <c r="H4" s="787"/>
      <c r="I4" s="787"/>
      <c r="J4" s="787"/>
      <c r="K4" s="787"/>
      <c r="L4" s="787"/>
      <c r="M4" s="787"/>
      <c r="N4" s="787"/>
      <c r="O4" s="787"/>
      <c r="P4" s="787"/>
      <c r="Q4" s="787"/>
      <c r="R4" s="476"/>
      <c r="S4" s="475"/>
    </row>
    <row r="5" spans="1:20" s="474" customFormat="1" ht="15.6">
      <c r="A5" s="787" t="s">
        <v>253</v>
      </c>
      <c r="B5" s="787"/>
      <c r="C5" s="787"/>
      <c r="D5" s="787"/>
      <c r="E5" s="787"/>
      <c r="F5" s="787"/>
      <c r="G5" s="787"/>
      <c r="H5" s="787"/>
      <c r="I5" s="787"/>
      <c r="J5" s="787"/>
      <c r="K5" s="787"/>
      <c r="L5" s="787"/>
      <c r="M5" s="787"/>
      <c r="N5" s="787"/>
      <c r="O5" s="787"/>
      <c r="P5" s="787"/>
      <c r="Q5" s="787"/>
      <c r="R5" s="476"/>
      <c r="S5" s="475"/>
    </row>
    <row r="6" spans="1:20" s="474" customFormat="1" ht="15.6">
      <c r="A6" s="787" t="s">
        <v>357</v>
      </c>
      <c r="B6" s="787"/>
      <c r="C6" s="787"/>
      <c r="D6" s="787"/>
      <c r="E6" s="787"/>
      <c r="F6" s="787"/>
      <c r="G6" s="787"/>
      <c r="H6" s="787"/>
      <c r="I6" s="787"/>
      <c r="J6" s="787"/>
      <c r="K6" s="787"/>
      <c r="L6" s="787"/>
      <c r="M6" s="787"/>
      <c r="N6" s="787"/>
      <c r="O6" s="787"/>
      <c r="P6" s="787"/>
      <c r="Q6" s="787"/>
      <c r="R6" s="476"/>
      <c r="S6" s="475"/>
    </row>
    <row r="7" spans="1:20" s="474" customFormat="1" ht="15.6">
      <c r="A7" s="787"/>
      <c r="B7" s="787"/>
      <c r="C7" s="787"/>
      <c r="D7" s="787"/>
      <c r="E7" s="787"/>
      <c r="F7" s="787"/>
      <c r="G7" s="787"/>
      <c r="H7" s="787"/>
      <c r="I7" s="787"/>
      <c r="J7" s="787"/>
      <c r="K7" s="787"/>
      <c r="L7" s="787"/>
      <c r="M7" s="787"/>
      <c r="N7" s="787"/>
      <c r="O7" s="787"/>
      <c r="P7" s="787"/>
      <c r="Q7" s="787"/>
      <c r="R7" s="476"/>
      <c r="S7" s="475"/>
    </row>
    <row r="8" spans="1:20">
      <c r="B8" s="478"/>
      <c r="C8" s="479"/>
    </row>
    <row r="9" spans="1:20" ht="14.25" customHeight="1">
      <c r="C9" s="479"/>
      <c r="P9" s="793" t="s">
        <v>150</v>
      </c>
      <c r="Q9" s="793"/>
    </row>
    <row r="10" spans="1:20" s="490" customFormat="1" ht="91.5" customHeight="1">
      <c r="A10" s="794" t="s">
        <v>244</v>
      </c>
      <c r="B10" s="796" t="s">
        <v>245</v>
      </c>
      <c r="C10" s="794" t="s">
        <v>246</v>
      </c>
      <c r="D10" s="788" t="s">
        <v>254</v>
      </c>
      <c r="E10" s="788"/>
      <c r="F10" s="788" t="s">
        <v>4</v>
      </c>
      <c r="G10" s="788"/>
      <c r="H10" s="788" t="s">
        <v>255</v>
      </c>
      <c r="I10" s="788"/>
      <c r="J10" s="788" t="s">
        <v>256</v>
      </c>
      <c r="K10" s="788"/>
      <c r="L10" s="788" t="s">
        <v>257</v>
      </c>
      <c r="M10" s="788"/>
      <c r="N10" s="788" t="s">
        <v>247</v>
      </c>
      <c r="O10" s="788"/>
      <c r="P10" s="788" t="s">
        <v>248</v>
      </c>
      <c r="Q10" s="788"/>
      <c r="R10" s="489"/>
      <c r="S10" s="489"/>
      <c r="T10" s="489"/>
    </row>
    <row r="11" spans="1:20" s="490" customFormat="1" ht="112.5" customHeight="1">
      <c r="A11" s="795"/>
      <c r="B11" s="797"/>
      <c r="C11" s="795"/>
      <c r="D11" s="488" t="s">
        <v>258</v>
      </c>
      <c r="E11" s="488" t="s">
        <v>47</v>
      </c>
      <c r="F11" s="488" t="s">
        <v>258</v>
      </c>
      <c r="G11" s="488" t="s">
        <v>47</v>
      </c>
      <c r="H11" s="488" t="s">
        <v>258</v>
      </c>
      <c r="I11" s="488" t="s">
        <v>47</v>
      </c>
      <c r="J11" s="488" t="s">
        <v>258</v>
      </c>
      <c r="K11" s="488" t="s">
        <v>47</v>
      </c>
      <c r="L11" s="488" t="s">
        <v>258</v>
      </c>
      <c r="M11" s="488" t="s">
        <v>47</v>
      </c>
      <c r="N11" s="488" t="s">
        <v>258</v>
      </c>
      <c r="O11" s="488" t="s">
        <v>47</v>
      </c>
      <c r="P11" s="488" t="s">
        <v>258</v>
      </c>
      <c r="Q11" s="488" t="s">
        <v>47</v>
      </c>
      <c r="R11" s="491"/>
      <c r="S11" s="492"/>
    </row>
    <row r="12" spans="1:20" s="485" customFormat="1" ht="13.8">
      <c r="A12" s="493"/>
      <c r="B12" s="494" t="s">
        <v>249</v>
      </c>
      <c r="C12" s="495">
        <f>SUM(C13:C19)</f>
        <v>1280.317329</v>
      </c>
      <c r="D12" s="496">
        <f t="shared" ref="D12:Q12" si="0">SUM(D13:D19)</f>
        <v>10</v>
      </c>
      <c r="E12" s="495">
        <f t="shared" si="0"/>
        <v>59.512500000000003</v>
      </c>
      <c r="F12" s="496">
        <f t="shared" si="0"/>
        <v>41</v>
      </c>
      <c r="G12" s="495">
        <f t="shared" si="0"/>
        <v>1186.3048289999999</v>
      </c>
      <c r="H12" s="496">
        <f t="shared" si="0"/>
        <v>3</v>
      </c>
      <c r="I12" s="495">
        <f t="shared" si="0"/>
        <v>34.5</v>
      </c>
      <c r="J12" s="495">
        <f t="shared" si="0"/>
        <v>0</v>
      </c>
      <c r="K12" s="495">
        <f t="shared" si="0"/>
        <v>0</v>
      </c>
      <c r="L12" s="495">
        <f t="shared" si="0"/>
        <v>0</v>
      </c>
      <c r="M12" s="495">
        <f t="shared" si="0"/>
        <v>0</v>
      </c>
      <c r="N12" s="495">
        <f t="shared" si="0"/>
        <v>0</v>
      </c>
      <c r="O12" s="495">
        <f t="shared" si="0"/>
        <v>0</v>
      </c>
      <c r="P12" s="495">
        <f t="shared" si="0"/>
        <v>0</v>
      </c>
      <c r="Q12" s="495">
        <f t="shared" si="0"/>
        <v>0</v>
      </c>
      <c r="R12" s="497"/>
      <c r="S12" s="484"/>
    </row>
    <row r="13" spans="1:20" s="485" customFormat="1" ht="13.8">
      <c r="A13" s="498">
        <v>1</v>
      </c>
      <c r="B13" s="499" t="s">
        <v>170</v>
      </c>
      <c r="C13" s="500">
        <f t="shared" ref="C13:C18" si="1">E13+G13+I13+K13+M13+O13+Q13</f>
        <v>1057.5042539999999</v>
      </c>
      <c r="D13" s="501">
        <f>'[1]PC LNAM 8a'!C10</f>
        <v>3</v>
      </c>
      <c r="E13" s="500">
        <f>'[1]PC LNAM 8a'!I10</f>
        <v>20.7</v>
      </c>
      <c r="F13" s="501">
        <f>'[1]PCTH 8c'!D11</f>
        <v>41</v>
      </c>
      <c r="G13" s="500">
        <f>'[1]PCTH 8c'!J11</f>
        <v>1036.8042539999999</v>
      </c>
      <c r="H13" s="501"/>
      <c r="I13" s="500"/>
      <c r="J13" s="501"/>
      <c r="K13" s="501"/>
      <c r="L13" s="501"/>
      <c r="M13" s="501"/>
      <c r="N13" s="501"/>
      <c r="O13" s="500"/>
      <c r="P13" s="501"/>
      <c r="Q13" s="500"/>
      <c r="R13" s="497"/>
      <c r="S13" s="484"/>
    </row>
    <row r="14" spans="1:20" s="485" customFormat="1" ht="13.8">
      <c r="A14" s="502">
        <v>2</v>
      </c>
      <c r="B14" s="503" t="s">
        <v>175</v>
      </c>
      <c r="C14" s="504">
        <f t="shared" si="1"/>
        <v>35.917374999999993</v>
      </c>
      <c r="D14" s="505">
        <f>'[1]PC LNAM 8a'!C15</f>
        <v>1</v>
      </c>
      <c r="E14" s="504">
        <f>'[1]PC LNAM 8a'!I15</f>
        <v>4.3125</v>
      </c>
      <c r="F14" s="505">
        <f>'[1]PCTH 8c'!D57</f>
        <v>0</v>
      </c>
      <c r="G14" s="504">
        <f>'[1]PCTH 8c'!J57</f>
        <v>20.104874999999996</v>
      </c>
      <c r="H14" s="505">
        <f>'[1]Tro cap 8b'!D13</f>
        <v>1</v>
      </c>
      <c r="I14" s="504">
        <f>'[1]Tro cap 8b'!J13</f>
        <v>11.5</v>
      </c>
      <c r="J14" s="505"/>
      <c r="K14" s="505"/>
      <c r="L14" s="505"/>
      <c r="M14" s="505"/>
      <c r="N14" s="505"/>
      <c r="O14" s="504"/>
      <c r="P14" s="505"/>
      <c r="Q14" s="504"/>
      <c r="R14" s="497"/>
      <c r="S14" s="484"/>
    </row>
    <row r="15" spans="1:20" s="485" customFormat="1" ht="13.8">
      <c r="A15" s="502">
        <v>3</v>
      </c>
      <c r="B15" s="503" t="s">
        <v>232</v>
      </c>
      <c r="C15" s="504">
        <f t="shared" si="1"/>
        <v>38.253599999999992</v>
      </c>
      <c r="D15" s="505"/>
      <c r="E15" s="504"/>
      <c r="F15" s="505">
        <f>'[1]PCTH 8c'!D61</f>
        <v>0</v>
      </c>
      <c r="G15" s="504">
        <f>'[1]PCTH 8c'!J61</f>
        <v>38.253599999999992</v>
      </c>
      <c r="H15" s="505"/>
      <c r="I15" s="504"/>
      <c r="J15" s="505"/>
      <c r="K15" s="505"/>
      <c r="L15" s="505"/>
      <c r="M15" s="505"/>
      <c r="N15" s="505"/>
      <c r="O15" s="504"/>
      <c r="P15" s="505"/>
      <c r="Q15" s="504"/>
      <c r="R15" s="497"/>
      <c r="S15" s="484"/>
    </row>
    <row r="16" spans="1:20" s="482" customFormat="1" ht="13.8">
      <c r="A16" s="502">
        <v>4</v>
      </c>
      <c r="B16" s="503" t="s">
        <v>234</v>
      </c>
      <c r="C16" s="504">
        <f t="shared" si="1"/>
        <v>42.745499999999993</v>
      </c>
      <c r="D16" s="506"/>
      <c r="E16" s="504"/>
      <c r="F16" s="506">
        <f>'[1]PCTH 8c'!D76</f>
        <v>0</v>
      </c>
      <c r="G16" s="504">
        <f>'[1]PCTH 8c'!J76</f>
        <v>42.745499999999993</v>
      </c>
      <c r="H16" s="506"/>
      <c r="I16" s="504"/>
      <c r="J16" s="506"/>
      <c r="K16" s="506"/>
      <c r="L16" s="506"/>
      <c r="M16" s="506"/>
      <c r="N16" s="506"/>
      <c r="O16" s="504"/>
      <c r="P16" s="506"/>
      <c r="Q16" s="504"/>
      <c r="R16" s="507"/>
      <c r="S16" s="483"/>
    </row>
    <row r="17" spans="1:19" s="482" customFormat="1" ht="13.8">
      <c r="A17" s="502">
        <v>5</v>
      </c>
      <c r="B17" s="503" t="s">
        <v>176</v>
      </c>
      <c r="C17" s="504">
        <f t="shared" si="1"/>
        <v>85.997</v>
      </c>
      <c r="D17" s="506">
        <f>'[1]PC LNAM 8a'!C17</f>
        <v>6</v>
      </c>
      <c r="E17" s="504">
        <f>'[1]PC LNAM 8a'!I17</f>
        <v>34.5</v>
      </c>
      <c r="F17" s="506">
        <f>'[1]PCTH 8c'!D96</f>
        <v>0</v>
      </c>
      <c r="G17" s="504">
        <f>'[1]PCTH 8c'!J96</f>
        <v>28.496999999999996</v>
      </c>
      <c r="H17" s="506">
        <f>'[1]Tro cap 8b'!D15</f>
        <v>2</v>
      </c>
      <c r="I17" s="504">
        <f>'[1]Tro cap 8b'!J15</f>
        <v>23</v>
      </c>
      <c r="J17" s="506"/>
      <c r="K17" s="506"/>
      <c r="L17" s="506"/>
      <c r="M17" s="506"/>
      <c r="N17" s="506"/>
      <c r="O17" s="504"/>
      <c r="P17" s="506"/>
      <c r="Q17" s="504"/>
      <c r="R17" s="507"/>
      <c r="S17" s="483"/>
    </row>
    <row r="18" spans="1:19" s="482" customFormat="1" ht="13.8">
      <c r="A18" s="502">
        <v>6</v>
      </c>
      <c r="B18" s="503" t="s">
        <v>242</v>
      </c>
      <c r="C18" s="504">
        <f t="shared" si="1"/>
        <v>19.8996</v>
      </c>
      <c r="D18" s="506"/>
      <c r="E18" s="504"/>
      <c r="F18" s="506">
        <f>'[1]PCTH 8c'!D107</f>
        <v>0</v>
      </c>
      <c r="G18" s="504">
        <f>'[1]PCTH 8c'!J107</f>
        <v>19.8996</v>
      </c>
      <c r="H18" s="506"/>
      <c r="I18" s="504"/>
      <c r="J18" s="506"/>
      <c r="K18" s="506"/>
      <c r="L18" s="506"/>
      <c r="M18" s="506"/>
      <c r="N18" s="506"/>
      <c r="O18" s="504"/>
      <c r="P18" s="506"/>
      <c r="Q18" s="504"/>
      <c r="R18" s="507"/>
      <c r="S18" s="483"/>
    </row>
    <row r="19" spans="1:19" s="482" customFormat="1" ht="15" customHeight="1">
      <c r="A19" s="502"/>
      <c r="B19" s="512"/>
      <c r="C19" s="504"/>
      <c r="D19" s="506"/>
      <c r="E19" s="504"/>
      <c r="F19" s="506"/>
      <c r="G19" s="504"/>
      <c r="H19" s="506"/>
      <c r="I19" s="504"/>
      <c r="J19" s="506"/>
      <c r="K19" s="506"/>
      <c r="L19" s="506"/>
      <c r="M19" s="506"/>
      <c r="N19" s="506"/>
      <c r="O19" s="504"/>
      <c r="P19" s="506"/>
      <c r="Q19" s="504"/>
      <c r="R19" s="507"/>
      <c r="S19" s="483"/>
    </row>
    <row r="20" spans="1:19">
      <c r="A20" s="508"/>
      <c r="B20" s="508"/>
      <c r="C20" s="508"/>
      <c r="D20" s="508"/>
      <c r="E20" s="508"/>
      <c r="F20" s="508"/>
      <c r="G20" s="508"/>
      <c r="H20" s="508"/>
      <c r="I20" s="508"/>
      <c r="J20" s="508"/>
      <c r="K20" s="508"/>
      <c r="L20" s="508"/>
      <c r="M20" s="508"/>
      <c r="N20" s="508"/>
      <c r="O20" s="508"/>
      <c r="P20" s="508"/>
      <c r="Q20" s="508"/>
    </row>
    <row r="21" spans="1:19">
      <c r="A21" s="509"/>
      <c r="B21" s="509"/>
      <c r="C21" s="509"/>
      <c r="D21" s="509"/>
      <c r="E21" s="509"/>
      <c r="F21" s="509"/>
      <c r="G21" s="509"/>
      <c r="H21" s="509"/>
      <c r="I21" s="509"/>
      <c r="J21" s="509"/>
      <c r="K21" s="509"/>
      <c r="L21" s="510"/>
      <c r="M21" s="510"/>
      <c r="N21" s="510"/>
      <c r="O21" s="510"/>
      <c r="P21" s="509"/>
      <c r="Q21" s="509"/>
    </row>
    <row r="22" spans="1:19" ht="13.8">
      <c r="L22" s="791" t="s">
        <v>358</v>
      </c>
      <c r="M22" s="791"/>
      <c r="N22" s="791"/>
      <c r="O22" s="791"/>
    </row>
    <row r="23" spans="1:19" s="485" customFormat="1" ht="13.8">
      <c r="C23" s="511" t="s">
        <v>35</v>
      </c>
      <c r="G23" s="511" t="s">
        <v>259</v>
      </c>
      <c r="H23" s="511"/>
      <c r="I23" s="511"/>
      <c r="J23" s="331"/>
      <c r="K23" s="331"/>
      <c r="L23" s="792" t="s">
        <v>260</v>
      </c>
      <c r="M23" s="792"/>
      <c r="N23" s="792"/>
      <c r="O23" s="792"/>
      <c r="R23" s="497"/>
      <c r="S23" s="484"/>
    </row>
    <row r="24" spans="1:19" ht="15.6">
      <c r="H24" s="277"/>
      <c r="I24" s="277"/>
      <c r="J24" s="277"/>
      <c r="K24" s="277"/>
      <c r="L24" s="277"/>
    </row>
    <row r="25" spans="1:19" ht="15.6">
      <c r="H25" s="278"/>
      <c r="I25" s="278"/>
      <c r="J25" s="278"/>
      <c r="K25" s="278"/>
      <c r="L25" s="278"/>
    </row>
    <row r="29" spans="1:19" s="482" customFormat="1" ht="13.8">
      <c r="G29" s="511"/>
      <c r="H29" s="511"/>
      <c r="I29" s="511"/>
      <c r="R29" s="507"/>
      <c r="S29" s="483"/>
    </row>
  </sheetData>
  <mergeCells count="20">
    <mergeCell ref="L22:O22"/>
    <mergeCell ref="L23:O23"/>
    <mergeCell ref="A7:Q7"/>
    <mergeCell ref="P9:Q9"/>
    <mergeCell ref="A10:A11"/>
    <mergeCell ref="B10:B11"/>
    <mergeCell ref="C10:C11"/>
    <mergeCell ref="D10:E10"/>
    <mergeCell ref="F10:G10"/>
    <mergeCell ref="H10:I10"/>
    <mergeCell ref="J10:K10"/>
    <mergeCell ref="L10:M10"/>
    <mergeCell ref="A6:Q6"/>
    <mergeCell ref="N10:O10"/>
    <mergeCell ref="P10:Q10"/>
    <mergeCell ref="A1:C1"/>
    <mergeCell ref="A2:C2"/>
    <mergeCell ref="A3:Q3"/>
    <mergeCell ref="A4:Q4"/>
    <mergeCell ref="A5:Q5"/>
  </mergeCells>
  <phoneticPr fontId="1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6"/>
  <sheetViews>
    <sheetView workbookViewId="0">
      <pane xSplit="2" ySplit="7" topLeftCell="M8" activePane="bottomRight" state="frozen"/>
      <selection pane="topRight" activeCell="C1" sqref="C1"/>
      <selection pane="bottomLeft" activeCell="A7" sqref="A7"/>
      <selection pane="bottomRight" activeCell="AF1" sqref="AF1"/>
    </sheetView>
  </sheetViews>
  <sheetFormatPr defaultColWidth="9" defaultRowHeight="12"/>
  <cols>
    <col min="1" max="1" width="3" style="91" customWidth="1"/>
    <col min="2" max="2" width="17.5" style="91" customWidth="1"/>
    <col min="3" max="3" width="5" style="92" customWidth="1"/>
    <col min="4" max="4" width="8.8984375" style="92" customWidth="1"/>
    <col min="5" max="5" width="4.69921875" style="91" customWidth="1"/>
    <col min="6" max="6" width="9.09765625" style="92" bestFit="1" customWidth="1"/>
    <col min="7" max="7" width="5.3984375" style="92" customWidth="1"/>
    <col min="8" max="8" width="8.19921875" style="92" customWidth="1"/>
    <col min="9" max="9" width="4" style="92" customWidth="1"/>
    <col min="10" max="10" width="7.59765625" style="92" customWidth="1"/>
    <col min="11" max="11" width="4" style="92" customWidth="1"/>
    <col min="12" max="12" width="8" style="92" customWidth="1"/>
    <col min="13" max="13" width="4.69921875" style="92" customWidth="1"/>
    <col min="14" max="14" width="6.69921875" style="92" customWidth="1"/>
    <col min="15" max="15" width="4" style="92" customWidth="1"/>
    <col min="16" max="16" width="7.5" style="92" customWidth="1"/>
    <col min="17" max="17" width="4" style="92" customWidth="1"/>
    <col min="18" max="18" width="7.5" style="92" customWidth="1"/>
    <col min="19" max="19" width="5.59765625" style="92" customWidth="1"/>
    <col min="20" max="20" width="7" style="92" customWidth="1"/>
    <col min="21" max="21" width="5.3984375" style="92" customWidth="1"/>
    <col min="22" max="22" width="7.5" style="92" customWidth="1"/>
    <col min="23" max="23" width="6.59765625" style="92" customWidth="1"/>
    <col min="24" max="24" width="7.19921875" style="92" customWidth="1"/>
    <col min="25" max="25" width="6" style="92" customWidth="1"/>
    <col min="26" max="26" width="9.19921875" style="92" customWidth="1"/>
    <col min="27" max="27" width="8.09765625" style="92" customWidth="1"/>
    <col min="28" max="28" width="8.8984375" style="92" customWidth="1"/>
    <col min="29" max="29" width="10" style="92" customWidth="1"/>
    <col min="30" max="30" width="4.19921875" style="91" customWidth="1"/>
    <col min="31" max="31" width="11.5" style="93" customWidth="1"/>
    <col min="32" max="16384" width="9" style="91"/>
  </cols>
  <sheetData>
    <row r="1" spans="1:38" s="59" customFormat="1">
      <c r="A1" s="56" t="s">
        <v>6</v>
      </c>
      <c r="B1" s="57"/>
      <c r="C1" s="58"/>
      <c r="D1" s="58"/>
      <c r="E1" s="57"/>
      <c r="F1" s="58"/>
      <c r="G1" s="58"/>
      <c r="H1" s="58"/>
      <c r="I1" s="58"/>
      <c r="J1" s="58"/>
      <c r="K1" s="58"/>
      <c r="L1" s="58"/>
      <c r="M1" s="58"/>
      <c r="N1" s="58"/>
      <c r="O1" s="58"/>
      <c r="P1" s="58"/>
      <c r="Q1" s="58"/>
      <c r="R1" s="58"/>
      <c r="S1" s="58"/>
      <c r="T1" s="58"/>
      <c r="U1" s="58"/>
      <c r="V1" s="58"/>
      <c r="W1" s="58"/>
      <c r="X1" s="58"/>
      <c r="Y1" s="58"/>
      <c r="Z1" s="58"/>
      <c r="AA1" s="58"/>
      <c r="AB1" s="880" t="s">
        <v>329</v>
      </c>
      <c r="AC1" s="880"/>
      <c r="AE1" s="60"/>
    </row>
    <row r="2" spans="1:38" s="59" customFormat="1" ht="13.8">
      <c r="A2" s="886" t="s">
        <v>369</v>
      </c>
      <c r="B2" s="886"/>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60"/>
    </row>
    <row r="3" spans="1:38" s="59" customFormat="1">
      <c r="A3" s="898" t="s">
        <v>308</v>
      </c>
      <c r="B3" s="898"/>
      <c r="C3" s="898"/>
      <c r="D3" s="898"/>
      <c r="E3" s="898"/>
      <c r="F3" s="898"/>
      <c r="G3" s="898"/>
      <c r="H3" s="898"/>
      <c r="I3" s="898"/>
      <c r="J3" s="898"/>
      <c r="K3" s="898"/>
      <c r="L3" s="898"/>
      <c r="M3" s="898"/>
      <c r="N3" s="898"/>
      <c r="O3" s="898"/>
      <c r="P3" s="898"/>
      <c r="Q3" s="898"/>
      <c r="R3" s="898"/>
      <c r="S3" s="898"/>
      <c r="T3" s="898"/>
      <c r="U3" s="898"/>
      <c r="V3" s="898"/>
      <c r="W3" s="898"/>
      <c r="X3" s="898"/>
      <c r="Y3" s="898"/>
      <c r="Z3" s="898"/>
      <c r="AA3" s="898"/>
      <c r="AB3" s="898"/>
      <c r="AC3" s="898"/>
      <c r="AD3" s="898"/>
      <c r="AE3" s="60"/>
    </row>
    <row r="4" spans="1:38" s="59" customFormat="1" ht="15" customHeight="1">
      <c r="A4" s="899" t="s">
        <v>2</v>
      </c>
      <c r="B4" s="899"/>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60"/>
    </row>
    <row r="5" spans="1:38" s="63" customFormat="1" ht="15" customHeight="1">
      <c r="A5" s="895" t="s">
        <v>11</v>
      </c>
      <c r="B5" s="895" t="s">
        <v>21</v>
      </c>
      <c r="C5" s="900" t="s">
        <v>317</v>
      </c>
      <c r="D5" s="901"/>
      <c r="E5" s="876" t="s">
        <v>16</v>
      </c>
      <c r="F5" s="877"/>
      <c r="G5" s="900" t="s">
        <v>14</v>
      </c>
      <c r="H5" s="901"/>
      <c r="I5" s="889" t="s">
        <v>20</v>
      </c>
      <c r="J5" s="890"/>
      <c r="K5" s="890"/>
      <c r="L5" s="890"/>
      <c r="M5" s="890"/>
      <c r="N5" s="890"/>
      <c r="O5" s="890"/>
      <c r="P5" s="890"/>
      <c r="Q5" s="890"/>
      <c r="R5" s="890"/>
      <c r="S5" s="890"/>
      <c r="T5" s="890"/>
      <c r="U5" s="890"/>
      <c r="V5" s="890"/>
      <c r="W5" s="890"/>
      <c r="X5" s="890"/>
      <c r="Y5" s="890"/>
      <c r="Z5" s="890"/>
      <c r="AA5" s="904" t="s">
        <v>328</v>
      </c>
      <c r="AB5" s="883" t="s">
        <v>27</v>
      </c>
      <c r="AC5" s="883" t="s">
        <v>370</v>
      </c>
      <c r="AD5" s="891" t="s">
        <v>7</v>
      </c>
      <c r="AE5" s="61"/>
      <c r="AF5" s="62"/>
      <c r="AG5" s="62"/>
      <c r="AH5" s="62"/>
      <c r="AI5" s="62"/>
      <c r="AJ5" s="62"/>
      <c r="AK5" s="62"/>
      <c r="AL5" s="62"/>
    </row>
    <row r="6" spans="1:38" s="65" customFormat="1" ht="37.5" customHeight="1">
      <c r="A6" s="896"/>
      <c r="B6" s="896"/>
      <c r="C6" s="902"/>
      <c r="D6" s="903"/>
      <c r="E6" s="887"/>
      <c r="F6" s="888"/>
      <c r="G6" s="902"/>
      <c r="H6" s="903"/>
      <c r="I6" s="876" t="s">
        <v>25</v>
      </c>
      <c r="J6" s="877"/>
      <c r="K6" s="876" t="s">
        <v>24</v>
      </c>
      <c r="L6" s="877"/>
      <c r="M6" s="876" t="s">
        <v>23</v>
      </c>
      <c r="N6" s="877"/>
      <c r="O6" s="876" t="s">
        <v>134</v>
      </c>
      <c r="P6" s="877"/>
      <c r="Q6" s="876" t="s">
        <v>3</v>
      </c>
      <c r="R6" s="877"/>
      <c r="S6" s="876" t="s">
        <v>22</v>
      </c>
      <c r="T6" s="877"/>
      <c r="U6" s="876" t="s">
        <v>26</v>
      </c>
      <c r="V6" s="877"/>
      <c r="W6" s="876" t="s">
        <v>4</v>
      </c>
      <c r="X6" s="894"/>
      <c r="Y6" s="878" t="s">
        <v>279</v>
      </c>
      <c r="Z6" s="879"/>
      <c r="AA6" s="905"/>
      <c r="AB6" s="884"/>
      <c r="AC6" s="884"/>
      <c r="AD6" s="892"/>
      <c r="AE6" s="875"/>
      <c r="AF6" s="64"/>
      <c r="AG6" s="64"/>
      <c r="AH6" s="64"/>
      <c r="AI6" s="64"/>
      <c r="AJ6" s="64"/>
      <c r="AK6" s="64"/>
      <c r="AL6" s="64"/>
    </row>
    <row r="7" spans="1:38" s="63" customFormat="1" ht="69.75" customHeight="1">
      <c r="A7" s="897"/>
      <c r="B7" s="897"/>
      <c r="C7" s="66" t="s">
        <v>79</v>
      </c>
      <c r="D7" s="66" t="s">
        <v>19</v>
      </c>
      <c r="E7" s="67" t="s">
        <v>12</v>
      </c>
      <c r="F7" s="66" t="s">
        <v>17</v>
      </c>
      <c r="G7" s="66" t="s">
        <v>15</v>
      </c>
      <c r="H7" s="66" t="s">
        <v>17</v>
      </c>
      <c r="I7" s="66" t="s">
        <v>13</v>
      </c>
      <c r="J7" s="66" t="s">
        <v>18</v>
      </c>
      <c r="K7" s="66" t="s">
        <v>13</v>
      </c>
      <c r="L7" s="66" t="s">
        <v>18</v>
      </c>
      <c r="M7" s="66" t="s">
        <v>13</v>
      </c>
      <c r="N7" s="66" t="s">
        <v>18</v>
      </c>
      <c r="O7" s="66" t="s">
        <v>13</v>
      </c>
      <c r="P7" s="66" t="s">
        <v>18</v>
      </c>
      <c r="Q7" s="66" t="s">
        <v>13</v>
      </c>
      <c r="R7" s="66" t="s">
        <v>18</v>
      </c>
      <c r="S7" s="66" t="s">
        <v>13</v>
      </c>
      <c r="T7" s="66" t="s">
        <v>18</v>
      </c>
      <c r="U7" s="66" t="s">
        <v>13</v>
      </c>
      <c r="V7" s="66" t="s">
        <v>18</v>
      </c>
      <c r="W7" s="66" t="s">
        <v>13</v>
      </c>
      <c r="X7" s="68" t="s">
        <v>18</v>
      </c>
      <c r="Y7" s="66" t="s">
        <v>13</v>
      </c>
      <c r="Z7" s="68" t="s">
        <v>18</v>
      </c>
      <c r="AA7" s="906"/>
      <c r="AB7" s="885"/>
      <c r="AC7" s="885"/>
      <c r="AD7" s="893"/>
      <c r="AE7" s="875"/>
      <c r="AF7" s="62"/>
      <c r="AG7" s="62"/>
      <c r="AH7" s="62"/>
      <c r="AI7" s="62"/>
      <c r="AJ7" s="62"/>
      <c r="AK7" s="62"/>
      <c r="AL7" s="62"/>
    </row>
    <row r="8" spans="1:38" s="72" customFormat="1" ht="15" customHeight="1">
      <c r="A8" s="69">
        <v>1</v>
      </c>
      <c r="B8" s="69">
        <v>2</v>
      </c>
      <c r="C8" s="69" t="s">
        <v>28</v>
      </c>
      <c r="D8" s="69" t="s">
        <v>29</v>
      </c>
      <c r="E8" s="69">
        <v>5</v>
      </c>
      <c r="F8" s="69">
        <v>6</v>
      </c>
      <c r="G8" s="18" t="s">
        <v>30</v>
      </c>
      <c r="H8" s="18" t="s">
        <v>54</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c r="Z8" s="69">
        <v>26</v>
      </c>
      <c r="AA8" s="151">
        <v>27</v>
      </c>
      <c r="AB8" s="69" t="s">
        <v>53</v>
      </c>
      <c r="AC8" s="69" t="s">
        <v>55</v>
      </c>
      <c r="AD8" s="69">
        <v>30</v>
      </c>
      <c r="AE8" s="70"/>
      <c r="AF8" s="71"/>
      <c r="AG8" s="71"/>
      <c r="AH8" s="71"/>
      <c r="AI8" s="71"/>
      <c r="AJ8" s="71"/>
      <c r="AK8" s="71"/>
      <c r="AL8" s="71"/>
    </row>
    <row r="9" spans="1:38" s="72" customFormat="1" ht="15" customHeight="1">
      <c r="A9" s="69" t="s">
        <v>40</v>
      </c>
      <c r="B9" s="576" t="s">
        <v>277</v>
      </c>
      <c r="C9" s="69"/>
      <c r="D9" s="563">
        <f>SUM(D10:D32)</f>
        <v>153369125</v>
      </c>
      <c r="E9" s="563">
        <f t="shared" ref="E9:AC9" si="0">SUM(E10:E32)</f>
        <v>85.77</v>
      </c>
      <c r="F9" s="563">
        <f t="shared" si="0"/>
        <v>119220300</v>
      </c>
      <c r="G9" s="563">
        <f t="shared" si="0"/>
        <v>24.567500000000003</v>
      </c>
      <c r="H9" s="563">
        <f t="shared" si="0"/>
        <v>34148825</v>
      </c>
      <c r="I9" s="563">
        <f t="shared" si="0"/>
        <v>1.3</v>
      </c>
      <c r="J9" s="563">
        <f t="shared" si="0"/>
        <v>1807000</v>
      </c>
      <c r="K9" s="563">
        <f t="shared" si="0"/>
        <v>1.2</v>
      </c>
      <c r="L9" s="624">
        <f t="shared" si="0"/>
        <v>1668000</v>
      </c>
      <c r="M9" s="624">
        <f t="shared" si="0"/>
        <v>0</v>
      </c>
      <c r="N9" s="624">
        <f t="shared" si="0"/>
        <v>0</v>
      </c>
      <c r="O9" s="624">
        <f t="shared" si="0"/>
        <v>0</v>
      </c>
      <c r="P9" s="624">
        <f t="shared" si="0"/>
        <v>0</v>
      </c>
      <c r="Q9" s="624">
        <f t="shared" si="0"/>
        <v>0</v>
      </c>
      <c r="R9" s="624">
        <f t="shared" si="0"/>
        <v>0</v>
      </c>
      <c r="S9" s="624">
        <f t="shared" si="0"/>
        <v>0</v>
      </c>
      <c r="T9" s="624">
        <f t="shared" si="0"/>
        <v>0</v>
      </c>
      <c r="U9" s="624">
        <f t="shared" si="0"/>
        <v>0</v>
      </c>
      <c r="V9" s="624">
        <f t="shared" si="0"/>
        <v>0</v>
      </c>
      <c r="W9" s="624">
        <f t="shared" si="0"/>
        <v>0</v>
      </c>
      <c r="X9" s="624">
        <f t="shared" si="0"/>
        <v>0</v>
      </c>
      <c r="Y9" s="625">
        <f t="shared" si="0"/>
        <v>22.067499999999999</v>
      </c>
      <c r="Z9" s="624">
        <f t="shared" si="0"/>
        <v>30673825</v>
      </c>
      <c r="AA9" s="624">
        <f t="shared" si="0"/>
        <v>27606442.5</v>
      </c>
      <c r="AB9" s="624">
        <f t="shared" si="0"/>
        <v>180975567.5</v>
      </c>
      <c r="AC9" s="624">
        <f t="shared" si="0"/>
        <v>2171706810</v>
      </c>
      <c r="AD9" s="151"/>
      <c r="AE9" s="560"/>
      <c r="AF9" s="71"/>
      <c r="AG9" s="71"/>
      <c r="AH9" s="71"/>
      <c r="AI9" s="71"/>
      <c r="AJ9" s="71"/>
      <c r="AK9" s="71"/>
      <c r="AL9" s="71"/>
    </row>
    <row r="10" spans="1:38" s="76" customFormat="1">
      <c r="A10" s="596">
        <v>1</v>
      </c>
      <c r="B10" s="597" t="s">
        <v>282</v>
      </c>
      <c r="C10" s="598">
        <f>E10+G10</f>
        <v>7.8500000000000005</v>
      </c>
      <c r="D10" s="599">
        <f>F10+H10</f>
        <v>10911500</v>
      </c>
      <c r="E10" s="600">
        <v>4.9800000000000004</v>
      </c>
      <c r="F10" s="671">
        <f>E10*1390000</f>
        <v>6922200.0000000009</v>
      </c>
      <c r="G10" s="598">
        <f>I10+K10+M10+O10+Q10+S10+U10+W10+Y10</f>
        <v>2.87</v>
      </c>
      <c r="H10" s="599">
        <f>J10+L10+N10+P10+R10+T10+V10+X10+Z10</f>
        <v>3989300</v>
      </c>
      <c r="I10" s="601">
        <v>0.6</v>
      </c>
      <c r="J10" s="599">
        <f>I10*1390000</f>
        <v>834000</v>
      </c>
      <c r="K10" s="602">
        <v>0.7</v>
      </c>
      <c r="L10" s="599">
        <f>K10*1390000</f>
        <v>972999.99999999988</v>
      </c>
      <c r="M10" s="618"/>
      <c r="N10" s="614"/>
      <c r="O10" s="619"/>
      <c r="P10" s="620"/>
      <c r="Q10" s="618"/>
      <c r="R10" s="620"/>
      <c r="S10" s="621"/>
      <c r="T10" s="620"/>
      <c r="U10" s="619"/>
      <c r="V10" s="620"/>
      <c r="W10" s="619"/>
      <c r="X10" s="620"/>
      <c r="Y10" s="622">
        <f>(E10+I10+K10)*25%</f>
        <v>1.57</v>
      </c>
      <c r="Z10" s="620">
        <f>Y10*1390000</f>
        <v>2182300</v>
      </c>
      <c r="AA10" s="603">
        <f>(F10+J10+L10+N10)*22.5%</f>
        <v>1964070</v>
      </c>
      <c r="AB10" s="603">
        <f>AA10+D10</f>
        <v>12875570</v>
      </c>
      <c r="AC10" s="603">
        <f>AB10*12</f>
        <v>154506840</v>
      </c>
      <c r="AD10" s="623"/>
      <c r="AE10" s="556"/>
      <c r="AF10" s="75"/>
      <c r="AG10" s="75"/>
      <c r="AH10" s="75"/>
      <c r="AI10" s="75"/>
      <c r="AJ10" s="75"/>
      <c r="AK10" s="75"/>
      <c r="AL10" s="75"/>
    </row>
    <row r="11" spans="1:38" s="86" customFormat="1">
      <c r="A11" s="77">
        <v>2</v>
      </c>
      <c r="B11" s="78" t="s">
        <v>58</v>
      </c>
      <c r="C11" s="79">
        <f t="shared" ref="C11:C32" si="1">E11+G11</f>
        <v>7.0375000000000005</v>
      </c>
      <c r="D11" s="80">
        <f t="shared" ref="D11:D32" si="2">F11+H11</f>
        <v>9782125</v>
      </c>
      <c r="E11" s="81">
        <v>4.9800000000000004</v>
      </c>
      <c r="F11" s="80">
        <f t="shared" ref="F11:F35" si="3">E11*1390000</f>
        <v>6922200.0000000009</v>
      </c>
      <c r="G11" s="79">
        <f t="shared" ref="G11:G32" si="4">I11+K11+M11+O11+Q11+S11+U11+W11+Y11</f>
        <v>2.0575000000000001</v>
      </c>
      <c r="H11" s="80">
        <f t="shared" ref="H11:H32" si="5">J11+L11+N11+P11+R11+T11+V11+X11+Z11</f>
        <v>2859925</v>
      </c>
      <c r="I11" s="82">
        <v>0.4</v>
      </c>
      <c r="J11" s="80">
        <f t="shared" ref="J11:J12" si="6">I11*1390000</f>
        <v>556000</v>
      </c>
      <c r="K11" s="82">
        <v>0.25</v>
      </c>
      <c r="L11" s="80">
        <f t="shared" ref="L11:L12" si="7">K11*1390000</f>
        <v>347500</v>
      </c>
      <c r="M11" s="80"/>
      <c r="N11" s="613"/>
      <c r="O11" s="80"/>
      <c r="P11" s="616"/>
      <c r="Q11" s="80"/>
      <c r="R11" s="616"/>
      <c r="S11" s="80"/>
      <c r="T11" s="80"/>
      <c r="U11" s="80"/>
      <c r="V11" s="80"/>
      <c r="W11" s="80"/>
      <c r="X11" s="80"/>
      <c r="Y11" s="588">
        <f>(E11+I11+K11)*25%</f>
        <v>1.4075000000000002</v>
      </c>
      <c r="Z11" s="620">
        <f t="shared" ref="Z11:Z35" si="8">Y11*1390000</f>
        <v>1956425.0000000002</v>
      </c>
      <c r="AA11" s="603">
        <f t="shared" ref="AA11:AA35" si="9">(F11+J11+L11+N11)*22.5%</f>
        <v>1760782.5000000002</v>
      </c>
      <c r="AB11" s="80">
        <f>AA11+D11</f>
        <v>11542907.5</v>
      </c>
      <c r="AC11" s="80">
        <f>AB11*12</f>
        <v>138514890</v>
      </c>
      <c r="AD11" s="81"/>
      <c r="AE11" s="84"/>
      <c r="AF11" s="85"/>
      <c r="AG11" s="85"/>
      <c r="AH11" s="85"/>
      <c r="AI11" s="85"/>
      <c r="AJ11" s="85"/>
      <c r="AK11" s="85"/>
      <c r="AL11" s="85"/>
    </row>
    <row r="12" spans="1:38" s="86" customFormat="1">
      <c r="A12" s="77">
        <v>3</v>
      </c>
      <c r="B12" s="78" t="s">
        <v>59</v>
      </c>
      <c r="C12" s="79">
        <f t="shared" si="1"/>
        <v>6.9125000000000005</v>
      </c>
      <c r="D12" s="80">
        <f t="shared" si="2"/>
        <v>9608375</v>
      </c>
      <c r="E12" s="81">
        <v>4.9800000000000004</v>
      </c>
      <c r="F12" s="80">
        <f t="shared" si="3"/>
        <v>6922200.0000000009</v>
      </c>
      <c r="G12" s="79">
        <f t="shared" si="4"/>
        <v>1.9325000000000001</v>
      </c>
      <c r="H12" s="80">
        <f t="shared" si="5"/>
        <v>2686175</v>
      </c>
      <c r="I12" s="82">
        <v>0.3</v>
      </c>
      <c r="J12" s="150">
        <f t="shared" si="6"/>
        <v>417000</v>
      </c>
      <c r="K12" s="82">
        <v>0.25</v>
      </c>
      <c r="L12" s="603">
        <f t="shared" si="7"/>
        <v>347500</v>
      </c>
      <c r="M12" s="80"/>
      <c r="N12" s="613"/>
      <c r="O12" s="80"/>
      <c r="P12" s="616"/>
      <c r="Q12" s="80"/>
      <c r="R12" s="616"/>
      <c r="S12" s="80"/>
      <c r="T12" s="80"/>
      <c r="U12" s="80"/>
      <c r="V12" s="80"/>
      <c r="W12" s="80"/>
      <c r="X12" s="80"/>
      <c r="Y12" s="588">
        <f t="shared" ref="Y12:Y32" si="10">(E12+I12+K12)*25%</f>
        <v>1.3825000000000001</v>
      </c>
      <c r="Z12" s="620">
        <f t="shared" si="8"/>
        <v>1921675</v>
      </c>
      <c r="AA12" s="603">
        <f t="shared" si="9"/>
        <v>1729507.5000000002</v>
      </c>
      <c r="AB12" s="80">
        <f>AA12+D12</f>
        <v>11337882.5</v>
      </c>
      <c r="AC12" s="80">
        <f t="shared" ref="AC12:AC35" si="11">AB12*12</f>
        <v>136054590</v>
      </c>
      <c r="AD12" s="81"/>
      <c r="AE12" s="84"/>
      <c r="AF12" s="85"/>
      <c r="AG12" s="85"/>
      <c r="AH12" s="85"/>
      <c r="AI12" s="85"/>
      <c r="AJ12" s="85"/>
      <c r="AK12" s="85"/>
      <c r="AL12" s="85"/>
    </row>
    <row r="13" spans="1:38" s="86" customFormat="1">
      <c r="A13" s="77">
        <v>4</v>
      </c>
      <c r="B13" s="78" t="s">
        <v>60</v>
      </c>
      <c r="C13" s="79">
        <f t="shared" si="1"/>
        <v>5.8125</v>
      </c>
      <c r="D13" s="80">
        <f t="shared" si="2"/>
        <v>8079375.0000000009</v>
      </c>
      <c r="E13" s="81">
        <v>4.6500000000000004</v>
      </c>
      <c r="F13" s="80">
        <f t="shared" si="3"/>
        <v>6463500.0000000009</v>
      </c>
      <c r="G13" s="79">
        <f t="shared" si="4"/>
        <v>1.1625000000000001</v>
      </c>
      <c r="H13" s="80">
        <f t="shared" si="5"/>
        <v>1615875.0000000002</v>
      </c>
      <c r="I13" s="82"/>
      <c r="J13" s="616"/>
      <c r="K13" s="80"/>
      <c r="L13" s="613"/>
      <c r="M13" s="80"/>
      <c r="N13" s="613"/>
      <c r="O13" s="82"/>
      <c r="P13" s="616"/>
      <c r="Q13" s="80"/>
      <c r="R13" s="616"/>
      <c r="S13" s="80"/>
      <c r="T13" s="80"/>
      <c r="U13" s="80"/>
      <c r="V13" s="80"/>
      <c r="W13" s="80"/>
      <c r="X13" s="80"/>
      <c r="Y13" s="588">
        <f t="shared" si="10"/>
        <v>1.1625000000000001</v>
      </c>
      <c r="Z13" s="620">
        <f t="shared" si="8"/>
        <v>1615875.0000000002</v>
      </c>
      <c r="AA13" s="603">
        <f t="shared" si="9"/>
        <v>1454287.5000000002</v>
      </c>
      <c r="AB13" s="80">
        <f>AA13+D13</f>
        <v>9533662.5000000019</v>
      </c>
      <c r="AC13" s="80">
        <f t="shared" si="11"/>
        <v>114403950.00000003</v>
      </c>
      <c r="AD13" s="81"/>
      <c r="AE13" s="87"/>
      <c r="AF13" s="85"/>
      <c r="AG13" s="85"/>
      <c r="AH13" s="85"/>
      <c r="AI13" s="85"/>
      <c r="AJ13" s="85"/>
      <c r="AK13" s="85"/>
      <c r="AL13" s="85"/>
    </row>
    <row r="14" spans="1:38" s="86" customFormat="1">
      <c r="A14" s="77">
        <v>5</v>
      </c>
      <c r="B14" s="78" t="s">
        <v>61</v>
      </c>
      <c r="C14" s="79">
        <f t="shared" si="1"/>
        <v>6.2250000000000005</v>
      </c>
      <c r="D14" s="80">
        <f t="shared" si="2"/>
        <v>8652750.0000000019</v>
      </c>
      <c r="E14" s="81">
        <v>4.9800000000000004</v>
      </c>
      <c r="F14" s="80">
        <f t="shared" si="3"/>
        <v>6922200.0000000009</v>
      </c>
      <c r="G14" s="79">
        <f t="shared" si="4"/>
        <v>1.2450000000000001</v>
      </c>
      <c r="H14" s="80">
        <f t="shared" si="5"/>
        <v>1730550.0000000002</v>
      </c>
      <c r="I14" s="80"/>
      <c r="J14" s="616"/>
      <c r="K14" s="82"/>
      <c r="L14" s="83"/>
      <c r="M14" s="80"/>
      <c r="N14" s="613"/>
      <c r="O14" s="82"/>
      <c r="P14" s="616"/>
      <c r="Q14" s="80"/>
      <c r="R14" s="616"/>
      <c r="S14" s="80"/>
      <c r="T14" s="80"/>
      <c r="U14" s="80"/>
      <c r="V14" s="80"/>
      <c r="W14" s="80"/>
      <c r="X14" s="80"/>
      <c r="Y14" s="588">
        <f t="shared" si="10"/>
        <v>1.2450000000000001</v>
      </c>
      <c r="Z14" s="620">
        <f t="shared" si="8"/>
        <v>1730550.0000000002</v>
      </c>
      <c r="AA14" s="603">
        <f t="shared" si="9"/>
        <v>1557495.0000000002</v>
      </c>
      <c r="AB14" s="80">
        <f t="shared" ref="AB14:AB32" si="12">AA14+D14</f>
        <v>10210245.000000002</v>
      </c>
      <c r="AC14" s="80">
        <f t="shared" si="11"/>
        <v>122522940.00000003</v>
      </c>
      <c r="AD14" s="81"/>
      <c r="AE14" s="87"/>
      <c r="AF14" s="85"/>
      <c r="AG14" s="85"/>
      <c r="AH14" s="85"/>
      <c r="AI14" s="85"/>
      <c r="AJ14" s="85"/>
      <c r="AK14" s="85"/>
      <c r="AL14" s="85"/>
    </row>
    <row r="15" spans="1:38" s="86" customFormat="1">
      <c r="A15" s="77">
        <v>6</v>
      </c>
      <c r="B15" s="78" t="s">
        <v>62</v>
      </c>
      <c r="C15" s="79">
        <f t="shared" si="1"/>
        <v>5.4</v>
      </c>
      <c r="D15" s="80">
        <f t="shared" si="2"/>
        <v>7506000</v>
      </c>
      <c r="E15" s="81">
        <v>4.32</v>
      </c>
      <c r="F15" s="80">
        <f t="shared" si="3"/>
        <v>6004800</v>
      </c>
      <c r="G15" s="79">
        <f t="shared" si="4"/>
        <v>1.08</v>
      </c>
      <c r="H15" s="80">
        <f t="shared" si="5"/>
        <v>1501200</v>
      </c>
      <c r="I15" s="80"/>
      <c r="J15" s="616"/>
      <c r="K15" s="80"/>
      <c r="L15" s="613"/>
      <c r="M15" s="80"/>
      <c r="N15" s="613"/>
      <c r="O15" s="80"/>
      <c r="P15" s="616"/>
      <c r="Q15" s="80"/>
      <c r="R15" s="616"/>
      <c r="S15" s="80"/>
      <c r="T15" s="80"/>
      <c r="U15" s="80"/>
      <c r="V15" s="80"/>
      <c r="W15" s="80"/>
      <c r="X15" s="80"/>
      <c r="Y15" s="588">
        <f t="shared" si="10"/>
        <v>1.08</v>
      </c>
      <c r="Z15" s="620">
        <f t="shared" si="8"/>
        <v>1501200</v>
      </c>
      <c r="AA15" s="603">
        <f t="shared" si="9"/>
        <v>1351080</v>
      </c>
      <c r="AB15" s="80">
        <f t="shared" si="12"/>
        <v>8857080</v>
      </c>
      <c r="AC15" s="80">
        <f t="shared" si="11"/>
        <v>106284960</v>
      </c>
      <c r="AD15" s="81"/>
      <c r="AE15" s="87"/>
      <c r="AF15" s="85"/>
      <c r="AG15" s="85"/>
      <c r="AH15" s="85"/>
      <c r="AI15" s="85"/>
      <c r="AJ15" s="85"/>
      <c r="AK15" s="85"/>
      <c r="AL15" s="85"/>
    </row>
    <row r="16" spans="1:38" s="86" customFormat="1">
      <c r="A16" s="77">
        <v>7</v>
      </c>
      <c r="B16" s="78" t="s">
        <v>63</v>
      </c>
      <c r="C16" s="79">
        <f t="shared" si="1"/>
        <v>4.5750000000000002</v>
      </c>
      <c r="D16" s="80">
        <f t="shared" si="2"/>
        <v>6359250</v>
      </c>
      <c r="E16" s="81">
        <v>3.66</v>
      </c>
      <c r="F16" s="80">
        <f t="shared" si="3"/>
        <v>5087400</v>
      </c>
      <c r="G16" s="79">
        <f t="shared" si="4"/>
        <v>0.91500000000000004</v>
      </c>
      <c r="H16" s="80">
        <f t="shared" si="5"/>
        <v>1271850</v>
      </c>
      <c r="I16" s="80"/>
      <c r="J16" s="616"/>
      <c r="K16" s="80"/>
      <c r="L16" s="613"/>
      <c r="M16" s="80"/>
      <c r="N16" s="613"/>
      <c r="O16" s="80"/>
      <c r="P16" s="616"/>
      <c r="Q16" s="80"/>
      <c r="R16" s="616"/>
      <c r="S16" s="80"/>
      <c r="T16" s="80"/>
      <c r="U16" s="80"/>
      <c r="V16" s="80"/>
      <c r="W16" s="80"/>
      <c r="X16" s="80"/>
      <c r="Y16" s="588">
        <f t="shared" si="10"/>
        <v>0.91500000000000004</v>
      </c>
      <c r="Z16" s="620">
        <f t="shared" si="8"/>
        <v>1271850</v>
      </c>
      <c r="AA16" s="603">
        <f t="shared" si="9"/>
        <v>1144665</v>
      </c>
      <c r="AB16" s="80">
        <f t="shared" si="12"/>
        <v>7503915</v>
      </c>
      <c r="AC16" s="80">
        <f t="shared" si="11"/>
        <v>90046980</v>
      </c>
      <c r="AD16" s="81"/>
      <c r="AE16" s="87"/>
      <c r="AF16" s="85"/>
      <c r="AG16" s="85"/>
      <c r="AH16" s="85"/>
      <c r="AI16" s="85"/>
      <c r="AJ16" s="85"/>
      <c r="AK16" s="85"/>
      <c r="AL16" s="85"/>
    </row>
    <row r="17" spans="1:38" s="86" customFormat="1">
      <c r="A17" s="77">
        <v>8</v>
      </c>
      <c r="B17" s="78" t="s">
        <v>64</v>
      </c>
      <c r="C17" s="79">
        <f t="shared" si="1"/>
        <v>4.1624999999999996</v>
      </c>
      <c r="D17" s="80">
        <f t="shared" si="2"/>
        <v>5785875</v>
      </c>
      <c r="E17" s="88">
        <v>3.33</v>
      </c>
      <c r="F17" s="80">
        <f t="shared" si="3"/>
        <v>4628700</v>
      </c>
      <c r="G17" s="79">
        <f t="shared" si="4"/>
        <v>0.83250000000000002</v>
      </c>
      <c r="H17" s="80">
        <f t="shared" si="5"/>
        <v>1157175</v>
      </c>
      <c r="I17" s="80"/>
      <c r="J17" s="616"/>
      <c r="K17" s="80"/>
      <c r="L17" s="613"/>
      <c r="M17" s="80"/>
      <c r="N17" s="613"/>
      <c r="O17" s="80"/>
      <c r="P17" s="616"/>
      <c r="Q17" s="80"/>
      <c r="R17" s="616"/>
      <c r="S17" s="80"/>
      <c r="T17" s="80"/>
      <c r="U17" s="80"/>
      <c r="V17" s="80"/>
      <c r="W17" s="80"/>
      <c r="X17" s="80"/>
      <c r="Y17" s="588">
        <f>(E17+I17+K17)*25%</f>
        <v>0.83250000000000002</v>
      </c>
      <c r="Z17" s="620">
        <f t="shared" si="8"/>
        <v>1157175</v>
      </c>
      <c r="AA17" s="603">
        <f t="shared" si="9"/>
        <v>1041457.5</v>
      </c>
      <c r="AB17" s="80">
        <f t="shared" si="12"/>
        <v>6827332.5</v>
      </c>
      <c r="AC17" s="80">
        <f t="shared" si="11"/>
        <v>81927990</v>
      </c>
      <c r="AD17" s="81"/>
      <c r="AE17" s="87"/>
      <c r="AF17" s="85"/>
      <c r="AG17" s="85"/>
      <c r="AH17" s="85"/>
      <c r="AI17" s="85"/>
      <c r="AJ17" s="85"/>
      <c r="AK17" s="85"/>
      <c r="AL17" s="85"/>
    </row>
    <row r="18" spans="1:38" s="86" customFormat="1">
      <c r="A18" s="77">
        <v>9</v>
      </c>
      <c r="B18" s="78" t="s">
        <v>65</v>
      </c>
      <c r="C18" s="79">
        <f t="shared" si="1"/>
        <v>5.4</v>
      </c>
      <c r="D18" s="80">
        <f t="shared" si="2"/>
        <v>7506000</v>
      </c>
      <c r="E18" s="81">
        <v>4.32</v>
      </c>
      <c r="F18" s="80">
        <f t="shared" si="3"/>
        <v>6004800</v>
      </c>
      <c r="G18" s="79">
        <f t="shared" si="4"/>
        <v>1.08</v>
      </c>
      <c r="H18" s="80">
        <f t="shared" si="5"/>
        <v>1501200</v>
      </c>
      <c r="I18" s="80"/>
      <c r="J18" s="616"/>
      <c r="K18" s="80"/>
      <c r="L18" s="613"/>
      <c r="M18" s="80"/>
      <c r="N18" s="613"/>
      <c r="O18" s="82"/>
      <c r="P18" s="616"/>
      <c r="Q18" s="82"/>
      <c r="R18" s="616"/>
      <c r="S18" s="80"/>
      <c r="T18" s="80"/>
      <c r="U18" s="80"/>
      <c r="V18" s="80"/>
      <c r="W18" s="80"/>
      <c r="X18" s="80"/>
      <c r="Y18" s="588">
        <f t="shared" si="10"/>
        <v>1.08</v>
      </c>
      <c r="Z18" s="620">
        <f t="shared" si="8"/>
        <v>1501200</v>
      </c>
      <c r="AA18" s="603">
        <f t="shared" si="9"/>
        <v>1351080</v>
      </c>
      <c r="AB18" s="80">
        <f t="shared" si="12"/>
        <v>8857080</v>
      </c>
      <c r="AC18" s="80">
        <f t="shared" si="11"/>
        <v>106284960</v>
      </c>
      <c r="AD18" s="81"/>
      <c r="AE18" s="87"/>
      <c r="AF18" s="85"/>
      <c r="AG18" s="85"/>
      <c r="AH18" s="85"/>
      <c r="AI18" s="85"/>
      <c r="AJ18" s="85"/>
      <c r="AK18" s="85"/>
      <c r="AL18" s="85"/>
    </row>
    <row r="19" spans="1:38" s="86" customFormat="1">
      <c r="A19" s="77">
        <v>10</v>
      </c>
      <c r="B19" s="78" t="s">
        <v>66</v>
      </c>
      <c r="C19" s="79">
        <f t="shared" si="1"/>
        <v>5.4</v>
      </c>
      <c r="D19" s="80">
        <f t="shared" si="2"/>
        <v>7506000</v>
      </c>
      <c r="E19" s="81">
        <v>4.32</v>
      </c>
      <c r="F19" s="80">
        <f t="shared" si="3"/>
        <v>6004800</v>
      </c>
      <c r="G19" s="79">
        <f t="shared" si="4"/>
        <v>1.08</v>
      </c>
      <c r="H19" s="80">
        <f t="shared" si="5"/>
        <v>1501200</v>
      </c>
      <c r="I19" s="80"/>
      <c r="J19" s="616"/>
      <c r="K19" s="80"/>
      <c r="L19" s="613"/>
      <c r="M19" s="80"/>
      <c r="N19" s="613"/>
      <c r="O19" s="82"/>
      <c r="P19" s="616"/>
      <c r="Q19" s="82"/>
      <c r="R19" s="616"/>
      <c r="S19" s="80"/>
      <c r="T19" s="80"/>
      <c r="U19" s="80"/>
      <c r="V19" s="80"/>
      <c r="W19" s="80"/>
      <c r="X19" s="80"/>
      <c r="Y19" s="588">
        <f t="shared" si="10"/>
        <v>1.08</v>
      </c>
      <c r="Z19" s="620">
        <f t="shared" si="8"/>
        <v>1501200</v>
      </c>
      <c r="AA19" s="603">
        <f t="shared" si="9"/>
        <v>1351080</v>
      </c>
      <c r="AB19" s="80">
        <f t="shared" si="12"/>
        <v>8857080</v>
      </c>
      <c r="AC19" s="80">
        <f t="shared" si="11"/>
        <v>106284960</v>
      </c>
      <c r="AD19" s="81"/>
      <c r="AE19" s="87"/>
      <c r="AF19" s="85"/>
      <c r="AG19" s="85"/>
      <c r="AH19" s="85"/>
      <c r="AI19" s="85"/>
      <c r="AJ19" s="85"/>
      <c r="AK19" s="85"/>
      <c r="AL19" s="85"/>
    </row>
    <row r="20" spans="1:38" s="86" customFormat="1">
      <c r="A20" s="77">
        <v>11</v>
      </c>
      <c r="B20" s="78" t="s">
        <v>67</v>
      </c>
      <c r="C20" s="79">
        <f t="shared" si="1"/>
        <v>4.1624999999999996</v>
      </c>
      <c r="D20" s="80">
        <f t="shared" si="2"/>
        <v>5785875</v>
      </c>
      <c r="E20" s="88">
        <v>3.33</v>
      </c>
      <c r="F20" s="80">
        <f t="shared" si="3"/>
        <v>4628700</v>
      </c>
      <c r="G20" s="79">
        <f t="shared" si="4"/>
        <v>0.83250000000000002</v>
      </c>
      <c r="H20" s="80">
        <f t="shared" si="5"/>
        <v>1157175</v>
      </c>
      <c r="I20" s="80"/>
      <c r="J20" s="616"/>
      <c r="K20" s="80"/>
      <c r="L20" s="613"/>
      <c r="M20" s="80"/>
      <c r="N20" s="613"/>
      <c r="O20" s="80"/>
      <c r="P20" s="616"/>
      <c r="Q20" s="82"/>
      <c r="R20" s="616"/>
      <c r="S20" s="80"/>
      <c r="T20" s="80"/>
      <c r="U20" s="80"/>
      <c r="V20" s="80"/>
      <c r="W20" s="80"/>
      <c r="X20" s="80"/>
      <c r="Y20" s="588">
        <f t="shared" si="10"/>
        <v>0.83250000000000002</v>
      </c>
      <c r="Z20" s="620">
        <f t="shared" si="8"/>
        <v>1157175</v>
      </c>
      <c r="AA20" s="603">
        <f t="shared" si="9"/>
        <v>1041457.5</v>
      </c>
      <c r="AB20" s="80">
        <f t="shared" si="12"/>
        <v>6827332.5</v>
      </c>
      <c r="AC20" s="80">
        <f t="shared" si="11"/>
        <v>81927990</v>
      </c>
      <c r="AD20" s="81"/>
      <c r="AE20" s="87"/>
      <c r="AF20" s="85"/>
      <c r="AG20" s="85"/>
      <c r="AH20" s="85"/>
      <c r="AI20" s="85"/>
      <c r="AJ20" s="85"/>
      <c r="AK20" s="85"/>
      <c r="AL20" s="85"/>
    </row>
    <row r="21" spans="1:38" s="86" customFormat="1">
      <c r="A21" s="77">
        <v>12</v>
      </c>
      <c r="B21" s="78" t="s">
        <v>68</v>
      </c>
      <c r="C21" s="79">
        <f t="shared" si="1"/>
        <v>3.75</v>
      </c>
      <c r="D21" s="80">
        <f t="shared" si="2"/>
        <v>5212500</v>
      </c>
      <c r="E21" s="88">
        <v>3</v>
      </c>
      <c r="F21" s="80">
        <f t="shared" si="3"/>
        <v>4170000</v>
      </c>
      <c r="G21" s="79">
        <f t="shared" si="4"/>
        <v>0.75</v>
      </c>
      <c r="H21" s="80">
        <f t="shared" si="5"/>
        <v>1042500</v>
      </c>
      <c r="I21" s="80"/>
      <c r="J21" s="616"/>
      <c r="K21" s="80"/>
      <c r="L21" s="613"/>
      <c r="M21" s="80"/>
      <c r="N21" s="613"/>
      <c r="O21" s="82"/>
      <c r="P21" s="616"/>
      <c r="Q21" s="82"/>
      <c r="R21" s="616"/>
      <c r="S21" s="80"/>
      <c r="T21" s="80"/>
      <c r="U21" s="80"/>
      <c r="V21" s="80"/>
      <c r="W21" s="80"/>
      <c r="X21" s="80"/>
      <c r="Y21" s="588">
        <f t="shared" si="10"/>
        <v>0.75</v>
      </c>
      <c r="Z21" s="620">
        <f t="shared" si="8"/>
        <v>1042500</v>
      </c>
      <c r="AA21" s="603">
        <f t="shared" si="9"/>
        <v>938250</v>
      </c>
      <c r="AB21" s="80">
        <f t="shared" si="12"/>
        <v>6150750</v>
      </c>
      <c r="AC21" s="80">
        <f t="shared" si="11"/>
        <v>73809000</v>
      </c>
      <c r="AD21" s="81"/>
      <c r="AE21" s="87"/>
      <c r="AF21" s="85"/>
      <c r="AG21" s="85"/>
      <c r="AH21" s="85"/>
      <c r="AI21" s="85"/>
      <c r="AJ21" s="85"/>
      <c r="AK21" s="85"/>
      <c r="AL21" s="85"/>
    </row>
    <row r="22" spans="1:38" s="86" customFormat="1">
      <c r="A22" s="77">
        <v>13</v>
      </c>
      <c r="B22" s="78" t="s">
        <v>69</v>
      </c>
      <c r="C22" s="79">
        <f t="shared" si="1"/>
        <v>2.9249999999999998</v>
      </c>
      <c r="D22" s="80">
        <f t="shared" si="2"/>
        <v>4065750</v>
      </c>
      <c r="E22" s="81">
        <v>2.34</v>
      </c>
      <c r="F22" s="80">
        <f t="shared" si="3"/>
        <v>3252600</v>
      </c>
      <c r="G22" s="79">
        <f t="shared" si="4"/>
        <v>0.58499999999999996</v>
      </c>
      <c r="H22" s="80">
        <f t="shared" si="5"/>
        <v>813150</v>
      </c>
      <c r="I22" s="80"/>
      <c r="J22" s="616"/>
      <c r="K22" s="80"/>
      <c r="L22" s="613"/>
      <c r="M22" s="80"/>
      <c r="N22" s="613"/>
      <c r="O22" s="82"/>
      <c r="P22" s="616"/>
      <c r="Q22" s="82"/>
      <c r="R22" s="616"/>
      <c r="S22" s="80"/>
      <c r="T22" s="80"/>
      <c r="U22" s="80"/>
      <c r="V22" s="80"/>
      <c r="W22" s="80"/>
      <c r="X22" s="80"/>
      <c r="Y22" s="588">
        <f t="shared" si="10"/>
        <v>0.58499999999999996</v>
      </c>
      <c r="Z22" s="620">
        <f t="shared" si="8"/>
        <v>813150</v>
      </c>
      <c r="AA22" s="603">
        <f t="shared" si="9"/>
        <v>731835</v>
      </c>
      <c r="AB22" s="80">
        <f t="shared" si="12"/>
        <v>4797585</v>
      </c>
      <c r="AC22" s="80">
        <f t="shared" si="11"/>
        <v>57571020</v>
      </c>
      <c r="AD22" s="81"/>
      <c r="AE22" s="87"/>
      <c r="AF22" s="85"/>
      <c r="AG22" s="85"/>
      <c r="AH22" s="85"/>
      <c r="AI22" s="85"/>
      <c r="AJ22" s="85"/>
      <c r="AK22" s="85"/>
      <c r="AL22" s="85"/>
    </row>
    <row r="23" spans="1:38" s="86" customFormat="1">
      <c r="A23" s="77">
        <v>14</v>
      </c>
      <c r="B23" s="78" t="s">
        <v>70</v>
      </c>
      <c r="C23" s="79">
        <f t="shared" si="1"/>
        <v>4.1624999999999996</v>
      </c>
      <c r="D23" s="80">
        <f t="shared" si="2"/>
        <v>5785875</v>
      </c>
      <c r="E23" s="81">
        <v>3.33</v>
      </c>
      <c r="F23" s="80">
        <f t="shared" si="3"/>
        <v>4628700</v>
      </c>
      <c r="G23" s="79">
        <f t="shared" si="4"/>
        <v>0.83250000000000002</v>
      </c>
      <c r="H23" s="80">
        <f t="shared" si="5"/>
        <v>1157175</v>
      </c>
      <c r="I23" s="80"/>
      <c r="J23" s="616"/>
      <c r="K23" s="80"/>
      <c r="L23" s="613"/>
      <c r="M23" s="80"/>
      <c r="N23" s="613"/>
      <c r="O23" s="80"/>
      <c r="P23" s="616"/>
      <c r="Q23" s="82"/>
      <c r="R23" s="616"/>
      <c r="S23" s="80"/>
      <c r="T23" s="80"/>
      <c r="U23" s="80"/>
      <c r="V23" s="80"/>
      <c r="W23" s="80"/>
      <c r="X23" s="80"/>
      <c r="Y23" s="588">
        <f t="shared" si="10"/>
        <v>0.83250000000000002</v>
      </c>
      <c r="Z23" s="620">
        <f t="shared" si="8"/>
        <v>1157175</v>
      </c>
      <c r="AA23" s="603">
        <f t="shared" si="9"/>
        <v>1041457.5</v>
      </c>
      <c r="AB23" s="80">
        <f t="shared" si="12"/>
        <v>6827332.5</v>
      </c>
      <c r="AC23" s="80">
        <f t="shared" si="11"/>
        <v>81927990</v>
      </c>
      <c r="AD23" s="81"/>
      <c r="AE23" s="87"/>
      <c r="AF23" s="85"/>
      <c r="AG23" s="85"/>
      <c r="AH23" s="85"/>
      <c r="AI23" s="85"/>
      <c r="AJ23" s="85"/>
      <c r="AK23" s="85"/>
      <c r="AL23" s="85"/>
    </row>
    <row r="24" spans="1:38" s="86" customFormat="1">
      <c r="A24" s="77">
        <v>15</v>
      </c>
      <c r="B24" s="78" t="s">
        <v>71</v>
      </c>
      <c r="C24" s="79">
        <f t="shared" si="1"/>
        <v>4.5374999999999996</v>
      </c>
      <c r="D24" s="80">
        <f t="shared" si="2"/>
        <v>6307125</v>
      </c>
      <c r="E24" s="81">
        <v>3.63</v>
      </c>
      <c r="F24" s="80">
        <f t="shared" si="3"/>
        <v>5045700</v>
      </c>
      <c r="G24" s="79">
        <f t="shared" si="4"/>
        <v>0.90749999999999997</v>
      </c>
      <c r="H24" s="80">
        <f t="shared" si="5"/>
        <v>1261425</v>
      </c>
      <c r="I24" s="80"/>
      <c r="J24" s="616"/>
      <c r="K24" s="80"/>
      <c r="L24" s="613"/>
      <c r="M24" s="80"/>
      <c r="N24" s="613"/>
      <c r="O24" s="80"/>
      <c r="P24" s="616"/>
      <c r="Q24" s="82"/>
      <c r="R24" s="616"/>
      <c r="S24" s="80"/>
      <c r="T24" s="80"/>
      <c r="U24" s="80"/>
      <c r="V24" s="80"/>
      <c r="W24" s="80"/>
      <c r="X24" s="80"/>
      <c r="Y24" s="588">
        <f t="shared" si="10"/>
        <v>0.90749999999999997</v>
      </c>
      <c r="Z24" s="620">
        <f t="shared" si="8"/>
        <v>1261425</v>
      </c>
      <c r="AA24" s="603">
        <f t="shared" si="9"/>
        <v>1135282.5</v>
      </c>
      <c r="AB24" s="80">
        <f t="shared" si="12"/>
        <v>7442407.5</v>
      </c>
      <c r="AC24" s="80">
        <f t="shared" si="11"/>
        <v>89308890</v>
      </c>
      <c r="AD24" s="81"/>
      <c r="AE24" s="87"/>
      <c r="AF24" s="85"/>
      <c r="AG24" s="85"/>
      <c r="AH24" s="85"/>
      <c r="AI24" s="85"/>
      <c r="AJ24" s="85"/>
      <c r="AK24" s="85"/>
      <c r="AL24" s="85"/>
    </row>
    <row r="25" spans="1:38" s="86" customFormat="1">
      <c r="A25" s="77">
        <v>16</v>
      </c>
      <c r="B25" s="78" t="s">
        <v>72</v>
      </c>
      <c r="C25" s="79">
        <f t="shared" si="1"/>
        <v>6.2250000000000005</v>
      </c>
      <c r="D25" s="80">
        <f t="shared" si="2"/>
        <v>8652750.0000000019</v>
      </c>
      <c r="E25" s="81">
        <v>4.9800000000000004</v>
      </c>
      <c r="F25" s="80">
        <f t="shared" si="3"/>
        <v>6922200.0000000009</v>
      </c>
      <c r="G25" s="79">
        <f t="shared" si="4"/>
        <v>1.2450000000000001</v>
      </c>
      <c r="H25" s="80">
        <f t="shared" si="5"/>
        <v>1730550.0000000002</v>
      </c>
      <c r="I25" s="80"/>
      <c r="J25" s="616"/>
      <c r="K25" s="82"/>
      <c r="L25" s="83"/>
      <c r="M25" s="80"/>
      <c r="N25" s="613"/>
      <c r="O25" s="82"/>
      <c r="P25" s="616"/>
      <c r="Q25" s="82"/>
      <c r="R25" s="616"/>
      <c r="S25" s="80"/>
      <c r="T25" s="80"/>
      <c r="U25" s="80"/>
      <c r="V25" s="80"/>
      <c r="W25" s="80"/>
      <c r="X25" s="80"/>
      <c r="Y25" s="588">
        <f t="shared" si="10"/>
        <v>1.2450000000000001</v>
      </c>
      <c r="Z25" s="620">
        <f t="shared" si="8"/>
        <v>1730550.0000000002</v>
      </c>
      <c r="AA25" s="603">
        <f t="shared" si="9"/>
        <v>1557495.0000000002</v>
      </c>
      <c r="AB25" s="80">
        <f t="shared" si="12"/>
        <v>10210245.000000002</v>
      </c>
      <c r="AC25" s="80">
        <f t="shared" si="11"/>
        <v>122522940.00000003</v>
      </c>
      <c r="AD25" s="81"/>
      <c r="AE25" s="87"/>
      <c r="AF25" s="85"/>
      <c r="AG25" s="85"/>
      <c r="AH25" s="85"/>
      <c r="AI25" s="85"/>
      <c r="AJ25" s="85"/>
      <c r="AK25" s="85"/>
      <c r="AL25" s="85"/>
    </row>
    <row r="26" spans="1:38" s="86" customFormat="1">
      <c r="A26" s="77">
        <v>17</v>
      </c>
      <c r="B26" s="78" t="s">
        <v>73</v>
      </c>
      <c r="C26" s="79">
        <f t="shared" si="1"/>
        <v>2.9249999999999998</v>
      </c>
      <c r="D26" s="80">
        <f t="shared" si="2"/>
        <v>4065750</v>
      </c>
      <c r="E26" s="81">
        <v>2.34</v>
      </c>
      <c r="F26" s="80">
        <f t="shared" si="3"/>
        <v>3252600</v>
      </c>
      <c r="G26" s="79">
        <f t="shared" si="4"/>
        <v>0.58499999999999996</v>
      </c>
      <c r="H26" s="80">
        <f t="shared" si="5"/>
        <v>813150</v>
      </c>
      <c r="I26" s="80"/>
      <c r="J26" s="616"/>
      <c r="K26" s="80"/>
      <c r="L26" s="613"/>
      <c r="M26" s="80"/>
      <c r="N26" s="613"/>
      <c r="O26" s="80"/>
      <c r="P26" s="616"/>
      <c r="Q26" s="82"/>
      <c r="R26" s="616"/>
      <c r="S26" s="80"/>
      <c r="T26" s="80"/>
      <c r="U26" s="80"/>
      <c r="V26" s="80"/>
      <c r="W26" s="80"/>
      <c r="X26" s="80"/>
      <c r="Y26" s="588">
        <f t="shared" si="10"/>
        <v>0.58499999999999996</v>
      </c>
      <c r="Z26" s="620">
        <f t="shared" si="8"/>
        <v>813150</v>
      </c>
      <c r="AA26" s="603">
        <f t="shared" si="9"/>
        <v>731835</v>
      </c>
      <c r="AB26" s="80">
        <f t="shared" si="12"/>
        <v>4797585</v>
      </c>
      <c r="AC26" s="80">
        <f t="shared" si="11"/>
        <v>57571020</v>
      </c>
      <c r="AD26" s="81"/>
      <c r="AE26" s="87"/>
      <c r="AF26" s="85"/>
      <c r="AG26" s="85"/>
      <c r="AH26" s="85"/>
      <c r="AI26" s="85"/>
      <c r="AJ26" s="85"/>
      <c r="AK26" s="85"/>
      <c r="AL26" s="85"/>
    </row>
    <row r="27" spans="1:38" s="86" customFormat="1">
      <c r="A27" s="77">
        <v>18</v>
      </c>
      <c r="B27" s="78" t="s">
        <v>74</v>
      </c>
      <c r="C27" s="79">
        <f t="shared" si="1"/>
        <v>4.5374999999999996</v>
      </c>
      <c r="D27" s="80">
        <f t="shared" si="2"/>
        <v>6307125</v>
      </c>
      <c r="E27" s="81">
        <v>3.63</v>
      </c>
      <c r="F27" s="80">
        <f t="shared" si="3"/>
        <v>5045700</v>
      </c>
      <c r="G27" s="79">
        <f t="shared" si="4"/>
        <v>0.90749999999999997</v>
      </c>
      <c r="H27" s="80">
        <f t="shared" si="5"/>
        <v>1261425</v>
      </c>
      <c r="I27" s="80"/>
      <c r="J27" s="616"/>
      <c r="K27" s="82"/>
      <c r="L27" s="83"/>
      <c r="M27" s="80"/>
      <c r="N27" s="613"/>
      <c r="O27" s="82"/>
      <c r="P27" s="616"/>
      <c r="Q27" s="82"/>
      <c r="R27" s="616"/>
      <c r="S27" s="80"/>
      <c r="T27" s="80"/>
      <c r="U27" s="80"/>
      <c r="V27" s="80"/>
      <c r="W27" s="80"/>
      <c r="X27" s="80"/>
      <c r="Y27" s="588">
        <f t="shared" si="10"/>
        <v>0.90749999999999997</v>
      </c>
      <c r="Z27" s="620">
        <f t="shared" si="8"/>
        <v>1261425</v>
      </c>
      <c r="AA27" s="603">
        <f t="shared" si="9"/>
        <v>1135282.5</v>
      </c>
      <c r="AB27" s="80">
        <f t="shared" si="12"/>
        <v>7442407.5</v>
      </c>
      <c r="AC27" s="80">
        <f t="shared" si="11"/>
        <v>89308890</v>
      </c>
      <c r="AD27" s="81"/>
      <c r="AE27" s="87"/>
      <c r="AF27" s="85"/>
      <c r="AG27" s="85"/>
      <c r="AH27" s="85"/>
      <c r="AI27" s="85"/>
      <c r="AJ27" s="85"/>
      <c r="AK27" s="85"/>
      <c r="AL27" s="85"/>
    </row>
    <row r="28" spans="1:38" s="86" customFormat="1">
      <c r="A28" s="77">
        <v>19</v>
      </c>
      <c r="B28" s="78" t="s">
        <v>75</v>
      </c>
      <c r="C28" s="79">
        <f t="shared" si="1"/>
        <v>4.5374999999999996</v>
      </c>
      <c r="D28" s="80">
        <f t="shared" si="2"/>
        <v>6307125</v>
      </c>
      <c r="E28" s="81">
        <v>3.63</v>
      </c>
      <c r="F28" s="80">
        <f t="shared" si="3"/>
        <v>5045700</v>
      </c>
      <c r="G28" s="79">
        <f t="shared" si="4"/>
        <v>0.90749999999999997</v>
      </c>
      <c r="H28" s="80">
        <f t="shared" si="5"/>
        <v>1261425</v>
      </c>
      <c r="I28" s="80"/>
      <c r="J28" s="616"/>
      <c r="K28" s="82"/>
      <c r="L28" s="83"/>
      <c r="M28" s="80"/>
      <c r="N28" s="613"/>
      <c r="O28" s="80"/>
      <c r="P28" s="616"/>
      <c r="Q28" s="82"/>
      <c r="R28" s="616"/>
      <c r="S28" s="80"/>
      <c r="T28" s="80"/>
      <c r="U28" s="80"/>
      <c r="V28" s="80"/>
      <c r="W28" s="80"/>
      <c r="X28" s="80"/>
      <c r="Y28" s="588">
        <f t="shared" si="10"/>
        <v>0.90749999999999997</v>
      </c>
      <c r="Z28" s="620">
        <f t="shared" si="8"/>
        <v>1261425</v>
      </c>
      <c r="AA28" s="603">
        <f t="shared" si="9"/>
        <v>1135282.5</v>
      </c>
      <c r="AB28" s="80">
        <f t="shared" si="12"/>
        <v>7442407.5</v>
      </c>
      <c r="AC28" s="80">
        <f t="shared" si="11"/>
        <v>89308890</v>
      </c>
      <c r="AD28" s="81"/>
      <c r="AE28" s="87"/>
      <c r="AF28" s="85"/>
      <c r="AG28" s="85"/>
      <c r="AH28" s="85"/>
      <c r="AI28" s="85"/>
      <c r="AJ28" s="85"/>
      <c r="AK28" s="85"/>
      <c r="AL28" s="85"/>
    </row>
    <row r="29" spans="1:38" s="86" customFormat="1">
      <c r="A29" s="77">
        <v>20</v>
      </c>
      <c r="B29" s="78" t="s">
        <v>85</v>
      </c>
      <c r="C29" s="79">
        <f t="shared" ref="C29:D31" si="13">E29+G29</f>
        <v>3.3374999999999999</v>
      </c>
      <c r="D29" s="80">
        <f t="shared" si="13"/>
        <v>4639125</v>
      </c>
      <c r="E29" s="81">
        <v>2.67</v>
      </c>
      <c r="F29" s="80">
        <f t="shared" si="3"/>
        <v>3711300</v>
      </c>
      <c r="G29" s="79">
        <f t="shared" ref="G29:H31" si="14">I29+K29+M29+O29+Q29+S29+U29+W29+Y29</f>
        <v>0.66749999999999998</v>
      </c>
      <c r="H29" s="80">
        <f t="shared" si="14"/>
        <v>927825</v>
      </c>
      <c r="I29" s="80"/>
      <c r="J29" s="616"/>
      <c r="K29" s="82"/>
      <c r="L29" s="613"/>
      <c r="M29" s="80"/>
      <c r="N29" s="613"/>
      <c r="O29" s="80"/>
      <c r="P29" s="616"/>
      <c r="Q29" s="82"/>
      <c r="R29" s="616"/>
      <c r="S29" s="80"/>
      <c r="T29" s="80"/>
      <c r="U29" s="80"/>
      <c r="V29" s="80"/>
      <c r="W29" s="80"/>
      <c r="X29" s="80"/>
      <c r="Y29" s="588">
        <f t="shared" si="10"/>
        <v>0.66749999999999998</v>
      </c>
      <c r="Z29" s="620">
        <f t="shared" si="8"/>
        <v>927825</v>
      </c>
      <c r="AA29" s="603">
        <f t="shared" si="9"/>
        <v>835042.5</v>
      </c>
      <c r="AB29" s="80">
        <f>AA29+D29</f>
        <v>5474167.5</v>
      </c>
      <c r="AC29" s="80">
        <f t="shared" si="11"/>
        <v>65690010</v>
      </c>
      <c r="AD29" s="81"/>
      <c r="AE29" s="87"/>
      <c r="AF29" s="85"/>
      <c r="AG29" s="85"/>
      <c r="AH29" s="85"/>
      <c r="AI29" s="85"/>
      <c r="AJ29" s="85"/>
      <c r="AK29" s="85"/>
      <c r="AL29" s="85"/>
    </row>
    <row r="30" spans="1:38" s="86" customFormat="1">
      <c r="A30" s="77">
        <v>21</v>
      </c>
      <c r="B30" s="78" t="s">
        <v>84</v>
      </c>
      <c r="C30" s="79">
        <f t="shared" si="13"/>
        <v>2.9249999999999998</v>
      </c>
      <c r="D30" s="80">
        <f t="shared" si="13"/>
        <v>4065750</v>
      </c>
      <c r="E30" s="81">
        <v>2.34</v>
      </c>
      <c r="F30" s="80">
        <f t="shared" si="3"/>
        <v>3252600</v>
      </c>
      <c r="G30" s="79">
        <f t="shared" si="14"/>
        <v>0.58499999999999996</v>
      </c>
      <c r="H30" s="80">
        <f t="shared" si="14"/>
        <v>813150</v>
      </c>
      <c r="I30" s="80"/>
      <c r="J30" s="616"/>
      <c r="K30" s="82"/>
      <c r="L30" s="613"/>
      <c r="M30" s="80"/>
      <c r="N30" s="613"/>
      <c r="O30" s="80"/>
      <c r="P30" s="616"/>
      <c r="Q30" s="82"/>
      <c r="R30" s="616"/>
      <c r="S30" s="80"/>
      <c r="T30" s="80"/>
      <c r="U30" s="80"/>
      <c r="V30" s="80"/>
      <c r="W30" s="80"/>
      <c r="X30" s="80"/>
      <c r="Y30" s="588">
        <f>(E30+I30+K30)*25%</f>
        <v>0.58499999999999996</v>
      </c>
      <c r="Z30" s="620">
        <f t="shared" si="8"/>
        <v>813150</v>
      </c>
      <c r="AA30" s="603">
        <f t="shared" si="9"/>
        <v>731835</v>
      </c>
      <c r="AB30" s="80">
        <f>AA30+D30</f>
        <v>4797585</v>
      </c>
      <c r="AC30" s="80">
        <f t="shared" si="11"/>
        <v>57571020</v>
      </c>
      <c r="AD30" s="81"/>
      <c r="AE30" s="87"/>
      <c r="AF30" s="85"/>
      <c r="AG30" s="85"/>
      <c r="AH30" s="85"/>
      <c r="AI30" s="85"/>
      <c r="AJ30" s="85"/>
      <c r="AK30" s="85"/>
      <c r="AL30" s="85"/>
    </row>
    <row r="31" spans="1:38" s="86" customFormat="1">
      <c r="A31" s="77">
        <v>22</v>
      </c>
      <c r="B31" s="78" t="s">
        <v>86</v>
      </c>
      <c r="C31" s="79">
        <f t="shared" si="13"/>
        <v>4.5750000000000002</v>
      </c>
      <c r="D31" s="80">
        <f t="shared" si="13"/>
        <v>6359250</v>
      </c>
      <c r="E31" s="81">
        <v>3.66</v>
      </c>
      <c r="F31" s="80">
        <f t="shared" si="3"/>
        <v>5087400</v>
      </c>
      <c r="G31" s="79">
        <f t="shared" si="14"/>
        <v>0.91500000000000004</v>
      </c>
      <c r="H31" s="80">
        <f t="shared" si="14"/>
        <v>1271850</v>
      </c>
      <c r="I31" s="82"/>
      <c r="J31" s="616"/>
      <c r="K31" s="80"/>
      <c r="L31" s="613"/>
      <c r="M31" s="80"/>
      <c r="N31" s="613"/>
      <c r="O31" s="80"/>
      <c r="P31" s="616"/>
      <c r="Q31" s="82"/>
      <c r="R31" s="616"/>
      <c r="S31" s="80"/>
      <c r="T31" s="80"/>
      <c r="U31" s="80"/>
      <c r="V31" s="80"/>
      <c r="W31" s="80"/>
      <c r="X31" s="80"/>
      <c r="Y31" s="588">
        <f>(E31+I31+K31)*25%</f>
        <v>0.91500000000000004</v>
      </c>
      <c r="Z31" s="620">
        <f t="shared" si="8"/>
        <v>1271850</v>
      </c>
      <c r="AA31" s="603">
        <f t="shared" si="9"/>
        <v>1144665</v>
      </c>
      <c r="AB31" s="80">
        <f>AA31+D31</f>
        <v>7503915</v>
      </c>
      <c r="AC31" s="80">
        <f t="shared" si="11"/>
        <v>90046980</v>
      </c>
      <c r="AD31" s="81"/>
      <c r="AE31" s="87"/>
      <c r="AF31" s="85"/>
      <c r="AG31" s="85"/>
      <c r="AH31" s="85"/>
      <c r="AI31" s="85"/>
      <c r="AJ31" s="85"/>
      <c r="AK31" s="85"/>
      <c r="AL31" s="85"/>
    </row>
    <row r="32" spans="1:38" s="86" customFormat="1">
      <c r="A32" s="77">
        <v>23</v>
      </c>
      <c r="B32" s="78" t="s">
        <v>76</v>
      </c>
      <c r="C32" s="79">
        <f t="shared" si="1"/>
        <v>2.9625000000000004</v>
      </c>
      <c r="D32" s="80">
        <f t="shared" si="2"/>
        <v>4117875</v>
      </c>
      <c r="E32" s="81">
        <v>2.37</v>
      </c>
      <c r="F32" s="80">
        <f t="shared" si="3"/>
        <v>3294300</v>
      </c>
      <c r="G32" s="79">
        <f t="shared" si="4"/>
        <v>0.59250000000000003</v>
      </c>
      <c r="H32" s="80">
        <f t="shared" si="5"/>
        <v>823575</v>
      </c>
      <c r="I32" s="80"/>
      <c r="J32" s="616"/>
      <c r="K32" s="80"/>
      <c r="L32" s="613"/>
      <c r="M32" s="80"/>
      <c r="N32" s="613"/>
      <c r="O32" s="80"/>
      <c r="P32" s="616"/>
      <c r="Q32" s="82"/>
      <c r="R32" s="616"/>
      <c r="S32" s="80"/>
      <c r="T32" s="80"/>
      <c r="U32" s="80"/>
      <c r="V32" s="80"/>
      <c r="W32" s="80"/>
      <c r="X32" s="80"/>
      <c r="Y32" s="588">
        <f t="shared" si="10"/>
        <v>0.59250000000000003</v>
      </c>
      <c r="Z32" s="620">
        <f t="shared" si="8"/>
        <v>823575</v>
      </c>
      <c r="AA32" s="603">
        <f t="shared" si="9"/>
        <v>741217.5</v>
      </c>
      <c r="AB32" s="80">
        <f t="shared" si="12"/>
        <v>4859092.5</v>
      </c>
      <c r="AC32" s="80">
        <f t="shared" si="11"/>
        <v>58309110</v>
      </c>
      <c r="AD32" s="81"/>
      <c r="AE32" s="87"/>
      <c r="AF32" s="85"/>
      <c r="AG32" s="85"/>
      <c r="AH32" s="85"/>
      <c r="AI32" s="85"/>
      <c r="AJ32" s="85"/>
      <c r="AK32" s="85"/>
      <c r="AL32" s="85"/>
    </row>
    <row r="33" spans="1:38" s="562" customFormat="1" ht="11.4">
      <c r="A33" s="610" t="s">
        <v>41</v>
      </c>
      <c r="B33" s="611" t="s">
        <v>278</v>
      </c>
      <c r="C33" s="564">
        <f t="shared" ref="C33:H33" si="15">SUM(C34:C35)</f>
        <v>7.875</v>
      </c>
      <c r="D33" s="565">
        <f t="shared" si="15"/>
        <v>10946250</v>
      </c>
      <c r="E33" s="564">
        <f t="shared" si="15"/>
        <v>6.3</v>
      </c>
      <c r="F33" s="565">
        <f t="shared" si="15"/>
        <v>8757000</v>
      </c>
      <c r="G33" s="564">
        <f t="shared" si="15"/>
        <v>1.575</v>
      </c>
      <c r="H33" s="565">
        <f t="shared" si="15"/>
        <v>2189250</v>
      </c>
      <c r="I33" s="564"/>
      <c r="J33" s="617">
        <f t="shared" ref="J33:AC33" si="16">SUM(J34:J35)</f>
        <v>0</v>
      </c>
      <c r="K33" s="564">
        <f t="shared" si="16"/>
        <v>0</v>
      </c>
      <c r="L33" s="565">
        <f t="shared" si="16"/>
        <v>0</v>
      </c>
      <c r="M33" s="569">
        <f t="shared" si="16"/>
        <v>0</v>
      </c>
      <c r="N33" s="566">
        <f t="shared" si="16"/>
        <v>0</v>
      </c>
      <c r="O33" s="564">
        <f t="shared" si="16"/>
        <v>0</v>
      </c>
      <c r="P33" s="565">
        <f t="shared" si="16"/>
        <v>0</v>
      </c>
      <c r="Q33" s="564">
        <f t="shared" si="16"/>
        <v>0</v>
      </c>
      <c r="R33" s="565">
        <f t="shared" si="16"/>
        <v>0</v>
      </c>
      <c r="S33" s="566">
        <f t="shared" si="16"/>
        <v>0</v>
      </c>
      <c r="T33" s="566">
        <f t="shared" si="16"/>
        <v>0</v>
      </c>
      <c r="U33" s="566">
        <f t="shared" si="16"/>
        <v>0</v>
      </c>
      <c r="V33" s="566">
        <f t="shared" si="16"/>
        <v>0</v>
      </c>
      <c r="W33" s="566">
        <f t="shared" si="16"/>
        <v>0</v>
      </c>
      <c r="X33" s="566">
        <f t="shared" si="16"/>
        <v>0</v>
      </c>
      <c r="Y33" s="586">
        <f t="shared" si="16"/>
        <v>1.575</v>
      </c>
      <c r="Z33" s="587">
        <f t="shared" si="16"/>
        <v>2189250</v>
      </c>
      <c r="AA33" s="565">
        <f t="shared" si="16"/>
        <v>1970325</v>
      </c>
      <c r="AB33" s="565">
        <f t="shared" si="16"/>
        <v>12916575</v>
      </c>
      <c r="AC33" s="565">
        <f t="shared" si="16"/>
        <v>154998900</v>
      </c>
      <c r="AD33" s="612"/>
      <c r="AE33" s="140"/>
      <c r="AF33" s="141"/>
      <c r="AG33" s="141"/>
      <c r="AH33" s="141"/>
      <c r="AI33" s="141"/>
      <c r="AJ33" s="141"/>
      <c r="AK33" s="141"/>
      <c r="AL33" s="141"/>
    </row>
    <row r="34" spans="1:38" s="86" customFormat="1">
      <c r="A34" s="77">
        <v>24</v>
      </c>
      <c r="B34" s="78" t="s">
        <v>280</v>
      </c>
      <c r="C34" s="79">
        <f>E34+G34</f>
        <v>4.5374999999999996</v>
      </c>
      <c r="D34" s="80">
        <f>F34+H34</f>
        <v>6307125</v>
      </c>
      <c r="E34" s="81">
        <v>3.63</v>
      </c>
      <c r="F34" s="80">
        <f t="shared" si="3"/>
        <v>5045700</v>
      </c>
      <c r="G34" s="79">
        <f>I34+K34+M34+O34+Q34+S34+U34+W34+Y34</f>
        <v>0.90749999999999997</v>
      </c>
      <c r="H34" s="80">
        <f>J34+L34+N34+P34+R34+T34+V34+X34+Z34</f>
        <v>1261425</v>
      </c>
      <c r="I34" s="80"/>
      <c r="J34" s="616"/>
      <c r="K34" s="82"/>
      <c r="L34" s="83"/>
      <c r="M34" s="80"/>
      <c r="N34" s="613"/>
      <c r="O34" s="80"/>
      <c r="P34" s="616"/>
      <c r="Q34" s="82"/>
      <c r="R34" s="616"/>
      <c r="S34" s="80"/>
      <c r="T34" s="80"/>
      <c r="U34" s="80"/>
      <c r="V34" s="80"/>
      <c r="W34" s="80"/>
      <c r="X34" s="80"/>
      <c r="Y34" s="588">
        <f>(E34+I34+K34)*25%</f>
        <v>0.90749999999999997</v>
      </c>
      <c r="Z34" s="620">
        <f t="shared" si="8"/>
        <v>1261425</v>
      </c>
      <c r="AA34" s="603">
        <f t="shared" si="9"/>
        <v>1135282.5</v>
      </c>
      <c r="AB34" s="80">
        <f>AA34+D34</f>
        <v>7442407.5</v>
      </c>
      <c r="AC34" s="80">
        <f>AB34*12</f>
        <v>89308890</v>
      </c>
      <c r="AD34" s="81"/>
      <c r="AE34" s="87"/>
      <c r="AF34" s="85"/>
      <c r="AG34" s="85"/>
      <c r="AH34" s="85"/>
      <c r="AI34" s="85"/>
      <c r="AJ34" s="85"/>
      <c r="AK34" s="85"/>
      <c r="AL34" s="85"/>
    </row>
    <row r="35" spans="1:38" s="86" customFormat="1">
      <c r="A35" s="604">
        <v>25</v>
      </c>
      <c r="B35" s="605" t="s">
        <v>281</v>
      </c>
      <c r="C35" s="606">
        <f>E35+G35</f>
        <v>3.3374999999999999</v>
      </c>
      <c r="D35" s="150">
        <f>F35+H35</f>
        <v>4639125</v>
      </c>
      <c r="E35" s="607">
        <v>2.67</v>
      </c>
      <c r="F35" s="80">
        <f t="shared" si="3"/>
        <v>3711300</v>
      </c>
      <c r="G35" s="606">
        <f>I35+K35+M35+O35+Q35+S35+U35+W35+Y35</f>
        <v>0.66749999999999998</v>
      </c>
      <c r="H35" s="150">
        <f>J35+L35+N35+P35+R35+T35+V35+X35+Z35</f>
        <v>927825</v>
      </c>
      <c r="I35" s="150"/>
      <c r="J35" s="616"/>
      <c r="K35" s="608"/>
      <c r="L35" s="83"/>
      <c r="M35" s="150"/>
      <c r="N35" s="613"/>
      <c r="O35" s="150"/>
      <c r="P35" s="616"/>
      <c r="Q35" s="608"/>
      <c r="R35" s="616"/>
      <c r="S35" s="150"/>
      <c r="T35" s="150"/>
      <c r="U35" s="150"/>
      <c r="V35" s="150"/>
      <c r="W35" s="150"/>
      <c r="X35" s="150"/>
      <c r="Y35" s="609">
        <f>(E35+I35+K35)*25%</f>
        <v>0.66749999999999998</v>
      </c>
      <c r="Z35" s="620">
        <f t="shared" si="8"/>
        <v>927825</v>
      </c>
      <c r="AA35" s="603">
        <f t="shared" si="9"/>
        <v>835042.5</v>
      </c>
      <c r="AB35" s="150">
        <f>AA35+D35</f>
        <v>5474167.5</v>
      </c>
      <c r="AC35" s="150">
        <f t="shared" si="11"/>
        <v>65690010</v>
      </c>
      <c r="AD35" s="607"/>
      <c r="AE35" s="87"/>
      <c r="AF35" s="85"/>
      <c r="AG35" s="85"/>
      <c r="AH35" s="85"/>
      <c r="AI35" s="85"/>
      <c r="AJ35" s="85"/>
      <c r="AK35" s="85"/>
      <c r="AL35" s="85"/>
    </row>
    <row r="36" spans="1:38" s="142" customFormat="1" ht="11.4">
      <c r="A36" s="137"/>
      <c r="B36" s="138" t="s">
        <v>5</v>
      </c>
      <c r="C36" s="89">
        <f>C9+C33</f>
        <v>7.875</v>
      </c>
      <c r="D36" s="90">
        <f>D9+D33</f>
        <v>164315375</v>
      </c>
      <c r="E36" s="89">
        <f t="shared" ref="E36:AC36" si="17">E9+E33</f>
        <v>92.07</v>
      </c>
      <c r="F36" s="90">
        <f t="shared" si="17"/>
        <v>127977300</v>
      </c>
      <c r="G36" s="568">
        <f t="shared" si="17"/>
        <v>26.142500000000002</v>
      </c>
      <c r="H36" s="90">
        <f t="shared" si="17"/>
        <v>36338075</v>
      </c>
      <c r="I36" s="89">
        <f t="shared" si="17"/>
        <v>1.3</v>
      </c>
      <c r="J36" s="90">
        <f t="shared" si="17"/>
        <v>1807000</v>
      </c>
      <c r="K36" s="89">
        <f t="shared" si="17"/>
        <v>1.2</v>
      </c>
      <c r="L36" s="90">
        <f t="shared" si="17"/>
        <v>1668000</v>
      </c>
      <c r="M36" s="89">
        <f t="shared" si="17"/>
        <v>0</v>
      </c>
      <c r="N36" s="90">
        <f t="shared" si="17"/>
        <v>0</v>
      </c>
      <c r="O36" s="89">
        <f t="shared" si="17"/>
        <v>0</v>
      </c>
      <c r="P36" s="90">
        <f t="shared" si="17"/>
        <v>0</v>
      </c>
      <c r="Q36" s="89">
        <f t="shared" si="17"/>
        <v>0</v>
      </c>
      <c r="R36" s="90">
        <f t="shared" si="17"/>
        <v>0</v>
      </c>
      <c r="S36" s="89">
        <f t="shared" si="17"/>
        <v>0</v>
      </c>
      <c r="T36" s="90">
        <f t="shared" si="17"/>
        <v>0</v>
      </c>
      <c r="U36" s="567">
        <f t="shared" si="17"/>
        <v>0</v>
      </c>
      <c r="V36" s="90">
        <f t="shared" si="17"/>
        <v>0</v>
      </c>
      <c r="W36" s="89">
        <f t="shared" si="17"/>
        <v>0</v>
      </c>
      <c r="X36" s="90">
        <f t="shared" si="17"/>
        <v>0</v>
      </c>
      <c r="Y36" s="89">
        <f t="shared" si="17"/>
        <v>23.642499999999998</v>
      </c>
      <c r="Z36" s="90">
        <f t="shared" si="17"/>
        <v>32863075</v>
      </c>
      <c r="AA36" s="90">
        <f t="shared" si="17"/>
        <v>29576767.5</v>
      </c>
      <c r="AB36" s="90">
        <f t="shared" si="17"/>
        <v>193892142.5</v>
      </c>
      <c r="AC36" s="90">
        <f t="shared" si="17"/>
        <v>2326705710</v>
      </c>
      <c r="AD36" s="139"/>
      <c r="AE36" s="140"/>
      <c r="AF36" s="141"/>
      <c r="AG36" s="141"/>
      <c r="AH36" s="141"/>
      <c r="AI36" s="141"/>
      <c r="AJ36" s="141"/>
      <c r="AK36" s="141"/>
      <c r="AL36" s="141"/>
    </row>
    <row r="37" spans="1:38" ht="18.75" customHeight="1">
      <c r="V37" s="882" t="s">
        <v>371</v>
      </c>
      <c r="W37" s="882"/>
      <c r="X37" s="882"/>
      <c r="Y37" s="882"/>
      <c r="Z37" s="882"/>
      <c r="AA37" s="882"/>
      <c r="AB37" s="882"/>
      <c r="AC37" s="882"/>
    </row>
    <row r="38" spans="1:38" ht="15" customHeight="1">
      <c r="B38" s="881" t="s">
        <v>35</v>
      </c>
      <c r="C38" s="881"/>
      <c r="D38" s="881"/>
      <c r="E38" s="907"/>
      <c r="F38" s="908"/>
      <c r="J38" s="881" t="s">
        <v>259</v>
      </c>
      <c r="K38" s="881"/>
      <c r="L38" s="881"/>
      <c r="V38" s="881" t="s">
        <v>32</v>
      </c>
      <c r="W38" s="881"/>
      <c r="X38" s="881"/>
      <c r="Y38" s="881"/>
      <c r="Z38" s="881"/>
      <c r="AA38" s="881"/>
      <c r="AB38" s="881"/>
      <c r="AC38" s="881"/>
    </row>
    <row r="39" spans="1:38" ht="15" customHeight="1">
      <c r="B39" s="92"/>
      <c r="V39" s="95"/>
      <c r="W39" s="95"/>
      <c r="X39" s="95"/>
      <c r="Y39" s="95"/>
      <c r="Z39" s="95"/>
      <c r="AA39" s="95"/>
      <c r="AB39" s="95"/>
      <c r="AC39" s="95"/>
    </row>
    <row r="40" spans="1:38" ht="15" customHeight="1">
      <c r="B40" s="92"/>
      <c r="V40" s="95"/>
      <c r="W40" s="95"/>
      <c r="X40" s="95"/>
      <c r="Y40" s="95"/>
      <c r="Z40" s="95"/>
      <c r="AA40" s="95"/>
      <c r="AB40" s="95"/>
      <c r="AC40" s="95"/>
    </row>
    <row r="41" spans="1:38" ht="15" customHeight="1">
      <c r="B41" s="92"/>
      <c r="V41" s="95"/>
      <c r="W41" s="95"/>
      <c r="X41" s="95"/>
      <c r="Y41" s="95"/>
      <c r="Z41" s="95"/>
      <c r="AA41" s="95"/>
      <c r="AB41" s="95"/>
      <c r="AC41" s="95"/>
    </row>
    <row r="42" spans="1:38" ht="15" customHeight="1">
      <c r="B42" s="881"/>
      <c r="C42" s="881"/>
      <c r="D42" s="881"/>
      <c r="J42" s="881"/>
      <c r="K42" s="881"/>
      <c r="L42" s="881"/>
      <c r="V42" s="95"/>
      <c r="W42" s="95"/>
      <c r="X42" s="95"/>
      <c r="Y42" s="95"/>
      <c r="Z42" s="95"/>
      <c r="AA42" s="95"/>
      <c r="AB42" s="95"/>
      <c r="AC42" s="95"/>
    </row>
    <row r="43" spans="1:38" ht="15" customHeight="1">
      <c r="B43" s="92"/>
      <c r="V43" s="95"/>
      <c r="W43" s="95"/>
      <c r="X43" s="95"/>
      <c r="Y43" s="95"/>
      <c r="Z43" s="95"/>
      <c r="AA43" s="95"/>
      <c r="AB43" s="95"/>
      <c r="AC43" s="95"/>
    </row>
    <row r="44" spans="1:38" ht="27.75" customHeight="1">
      <c r="D44" s="94" t="s">
        <v>77</v>
      </c>
    </row>
    <row r="45" spans="1:38" ht="14.25" customHeight="1">
      <c r="B45" s="92"/>
      <c r="D45" s="92" t="s">
        <v>78</v>
      </c>
    </row>
    <row r="46" spans="1:38" ht="27.75" customHeight="1"/>
  </sheetData>
  <mergeCells count="31">
    <mergeCell ref="C5:D6"/>
    <mergeCell ref="B42:D42"/>
    <mergeCell ref="J42:L42"/>
    <mergeCell ref="J38:L38"/>
    <mergeCell ref="B38:D38"/>
    <mergeCell ref="E38:F38"/>
    <mergeCell ref="AB1:AC1"/>
    <mergeCell ref="V38:AC38"/>
    <mergeCell ref="V37:AC37"/>
    <mergeCell ref="AB5:AB7"/>
    <mergeCell ref="AC5:AC7"/>
    <mergeCell ref="A2:AD2"/>
    <mergeCell ref="E5:F6"/>
    <mergeCell ref="I5:Z5"/>
    <mergeCell ref="AD5:AD7"/>
    <mergeCell ref="W6:X6"/>
    <mergeCell ref="B5:B7"/>
    <mergeCell ref="A3:AD3"/>
    <mergeCell ref="A4:AD4"/>
    <mergeCell ref="G5:H6"/>
    <mergeCell ref="A5:A7"/>
    <mergeCell ref="AA5:AA7"/>
    <mergeCell ref="AE6:AE7"/>
    <mergeCell ref="I6:J6"/>
    <mergeCell ref="K6:L6"/>
    <mergeCell ref="M6:N6"/>
    <mergeCell ref="O6:P6"/>
    <mergeCell ref="Q6:R6"/>
    <mergeCell ref="S6:T6"/>
    <mergeCell ref="U6:V6"/>
    <mergeCell ref="Y6:Z6"/>
  </mergeCells>
  <phoneticPr fontId="0" type="noConversion"/>
  <printOptions horizontalCentered="1"/>
  <pageMargins left="0.25" right="0.19" top="0.25" bottom="0.25"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workbookViewId="0">
      <pane xSplit="2" ySplit="7" topLeftCell="C8" activePane="bottomRight" state="frozen"/>
      <selection pane="topRight" activeCell="C1" sqref="C1"/>
      <selection pane="bottomLeft" activeCell="A7" sqref="A7"/>
      <selection pane="bottomRight" activeCell="F11" sqref="F11"/>
    </sheetView>
  </sheetViews>
  <sheetFormatPr defaultColWidth="9" defaultRowHeight="13.2"/>
  <cols>
    <col min="1" max="1" width="3.3984375" style="39" customWidth="1"/>
    <col min="2" max="2" width="17.69921875" style="39" bestFit="1" customWidth="1"/>
    <col min="3" max="3" width="6.5" style="40" customWidth="1"/>
    <col min="4" max="4" width="10.59765625" style="40" customWidth="1"/>
    <col min="5" max="5" width="5.8984375" style="39" customWidth="1"/>
    <col min="6" max="6" width="11.09765625" style="40" customWidth="1"/>
    <col min="7" max="7" width="8.09765625" style="40" customWidth="1"/>
    <col min="8" max="8" width="8.19921875" style="40" customWidth="1"/>
    <col min="9" max="9" width="5.8984375" style="40" customWidth="1"/>
    <col min="10" max="10" width="9.19921875" style="40" customWidth="1"/>
    <col min="11" max="11" width="6.69921875" style="40" customWidth="1"/>
    <col min="12" max="12" width="8.19921875" style="40" customWidth="1"/>
    <col min="13" max="13" width="6.5" style="40" customWidth="1"/>
    <col min="14" max="14" width="7.8984375" style="40" customWidth="1"/>
    <col min="15" max="15" width="9" style="40"/>
    <col min="16" max="16" width="9.69921875" style="40" customWidth="1"/>
    <col min="17" max="16384" width="9" style="39"/>
  </cols>
  <sheetData>
    <row r="1" spans="1:25" s="14" customFormat="1" ht="15.6">
      <c r="A1" s="20" t="s">
        <v>6</v>
      </c>
      <c r="B1" s="10"/>
      <c r="C1" s="21"/>
      <c r="D1" s="21"/>
      <c r="E1" s="10"/>
      <c r="F1" s="21"/>
      <c r="G1" s="21"/>
      <c r="H1" s="21"/>
      <c r="I1" s="21"/>
      <c r="J1" s="21"/>
      <c r="K1" s="21"/>
      <c r="L1" s="21"/>
      <c r="M1" s="22"/>
      <c r="N1" s="21"/>
      <c r="O1" s="21"/>
      <c r="P1" s="23"/>
    </row>
    <row r="2" spans="1:25" s="25" customFormat="1" ht="15" customHeight="1">
      <c r="A2" s="910" t="s">
        <v>372</v>
      </c>
      <c r="B2" s="910"/>
      <c r="C2" s="910"/>
      <c r="D2" s="910"/>
      <c r="E2" s="910"/>
      <c r="F2" s="910"/>
      <c r="G2" s="910"/>
      <c r="H2" s="910"/>
      <c r="I2" s="910"/>
      <c r="J2" s="910"/>
      <c r="K2" s="910"/>
      <c r="L2" s="910"/>
      <c r="M2" s="910"/>
      <c r="N2" s="910"/>
      <c r="O2" s="910"/>
      <c r="P2" s="910"/>
    </row>
    <row r="3" spans="1:25" s="24" customFormat="1" ht="14.25" customHeight="1">
      <c r="A3" s="911" t="s">
        <v>276</v>
      </c>
      <c r="B3" s="911"/>
      <c r="C3" s="911"/>
      <c r="D3" s="911"/>
      <c r="E3" s="911"/>
      <c r="F3" s="911"/>
      <c r="G3" s="911"/>
      <c r="H3" s="911"/>
      <c r="I3" s="911"/>
      <c r="J3" s="911"/>
      <c r="K3" s="911"/>
      <c r="L3" s="911"/>
      <c r="M3" s="911"/>
      <c r="N3" s="911"/>
      <c r="O3" s="911"/>
      <c r="P3" s="911"/>
    </row>
    <row r="4" spans="1:25" s="25" customFormat="1" ht="15.6">
      <c r="A4" s="910" t="s">
        <v>2</v>
      </c>
      <c r="B4" s="910"/>
      <c r="C4" s="910"/>
      <c r="D4" s="910"/>
      <c r="E4" s="910"/>
      <c r="F4" s="910"/>
      <c r="G4" s="910"/>
      <c r="H4" s="910"/>
      <c r="I4" s="910"/>
      <c r="J4" s="910"/>
      <c r="K4" s="910"/>
      <c r="L4" s="910"/>
      <c r="M4" s="910"/>
      <c r="N4" s="910"/>
      <c r="O4" s="910"/>
      <c r="P4" s="910"/>
    </row>
    <row r="5" spans="1:25" s="14" customFormat="1" ht="15" customHeight="1">
      <c r="A5" s="921" t="s">
        <v>11</v>
      </c>
      <c r="B5" s="921" t="s">
        <v>21</v>
      </c>
      <c r="C5" s="917" t="s">
        <v>310</v>
      </c>
      <c r="D5" s="918"/>
      <c r="E5" s="917" t="s">
        <v>16</v>
      </c>
      <c r="F5" s="918"/>
      <c r="G5" s="917" t="s">
        <v>14</v>
      </c>
      <c r="H5" s="918"/>
      <c r="I5" s="926" t="s">
        <v>20</v>
      </c>
      <c r="J5" s="927"/>
      <c r="K5" s="927"/>
      <c r="L5" s="927"/>
      <c r="M5" s="927"/>
      <c r="N5" s="928"/>
      <c r="O5" s="913" t="s">
        <v>33</v>
      </c>
      <c r="P5" s="913" t="s">
        <v>309</v>
      </c>
      <c r="Q5" s="26"/>
      <c r="R5" s="13"/>
      <c r="S5" s="4"/>
      <c r="T5" s="4"/>
      <c r="U5" s="4"/>
      <c r="V5" s="4"/>
      <c r="W5" s="4"/>
      <c r="X5" s="4"/>
      <c r="Y5" s="4"/>
    </row>
    <row r="6" spans="1:25" s="16" customFormat="1" ht="25.5" customHeight="1">
      <c r="A6" s="922"/>
      <c r="B6" s="922"/>
      <c r="C6" s="919"/>
      <c r="D6" s="920"/>
      <c r="E6" s="919"/>
      <c r="F6" s="920"/>
      <c r="G6" s="919"/>
      <c r="H6" s="920"/>
      <c r="I6" s="917" t="s">
        <v>25</v>
      </c>
      <c r="J6" s="918"/>
      <c r="K6" s="917" t="s">
        <v>24</v>
      </c>
      <c r="L6" s="918"/>
      <c r="M6" s="917" t="s">
        <v>23</v>
      </c>
      <c r="N6" s="918"/>
      <c r="O6" s="914"/>
      <c r="P6" s="914"/>
      <c r="Q6" s="916"/>
      <c r="R6" s="925"/>
      <c r="S6" s="15"/>
      <c r="T6" s="15"/>
      <c r="U6" s="15"/>
      <c r="V6" s="15"/>
      <c r="W6" s="15"/>
      <c r="X6" s="15"/>
      <c r="Y6" s="15"/>
    </row>
    <row r="7" spans="1:25" s="14" customFormat="1" ht="52.5" customHeight="1">
      <c r="A7" s="923"/>
      <c r="B7" s="923"/>
      <c r="C7" s="6" t="s">
        <v>79</v>
      </c>
      <c r="D7" s="6" t="s">
        <v>19</v>
      </c>
      <c r="E7" s="12" t="s">
        <v>12</v>
      </c>
      <c r="F7" s="6" t="s">
        <v>17</v>
      </c>
      <c r="G7" s="6" t="s">
        <v>15</v>
      </c>
      <c r="H7" s="6" t="s">
        <v>17</v>
      </c>
      <c r="I7" s="6" t="s">
        <v>13</v>
      </c>
      <c r="J7" s="6" t="s">
        <v>18</v>
      </c>
      <c r="K7" s="6" t="s">
        <v>13</v>
      </c>
      <c r="L7" s="6" t="s">
        <v>18</v>
      </c>
      <c r="M7" s="6" t="s">
        <v>13</v>
      </c>
      <c r="N7" s="6" t="s">
        <v>18</v>
      </c>
      <c r="O7" s="915"/>
      <c r="P7" s="915"/>
      <c r="Q7" s="916"/>
      <c r="R7" s="925"/>
      <c r="S7" s="4"/>
      <c r="T7" s="4"/>
      <c r="U7" s="4"/>
      <c r="V7" s="4"/>
      <c r="W7" s="4"/>
      <c r="X7" s="4"/>
      <c r="Y7" s="4"/>
    </row>
    <row r="8" spans="1:25" s="19" customFormat="1" ht="18" customHeight="1">
      <c r="A8" s="17">
        <v>1</v>
      </c>
      <c r="B8" s="17">
        <v>2</v>
      </c>
      <c r="C8" s="17" t="s">
        <v>28</v>
      </c>
      <c r="D8" s="17" t="s">
        <v>29</v>
      </c>
      <c r="E8" s="17">
        <v>5</v>
      </c>
      <c r="F8" s="17">
        <v>6</v>
      </c>
      <c r="G8" s="18" t="s">
        <v>30</v>
      </c>
      <c r="H8" s="18" t="s">
        <v>31</v>
      </c>
      <c r="I8" s="17">
        <v>9</v>
      </c>
      <c r="J8" s="17">
        <v>10</v>
      </c>
      <c r="K8" s="17">
        <v>11</v>
      </c>
      <c r="L8" s="17">
        <v>12</v>
      </c>
      <c r="M8" s="17">
        <v>13</v>
      </c>
      <c r="N8" s="17">
        <v>14</v>
      </c>
      <c r="O8" s="17">
        <v>25</v>
      </c>
      <c r="P8" s="18" t="s">
        <v>56</v>
      </c>
      <c r="Q8" s="27"/>
      <c r="R8" s="11"/>
      <c r="S8" s="11"/>
      <c r="T8" s="11"/>
      <c r="U8" s="11"/>
      <c r="V8" s="11"/>
      <c r="W8" s="11"/>
      <c r="X8" s="11"/>
      <c r="Y8" s="11"/>
    </row>
    <row r="9" spans="1:25" s="585" customFormat="1" ht="18" customHeight="1">
      <c r="A9" s="579" t="s">
        <v>40</v>
      </c>
      <c r="B9" s="580" t="s">
        <v>277</v>
      </c>
      <c r="C9" s="581">
        <f>SUM(C10:C32)</f>
        <v>82.24</v>
      </c>
      <c r="D9" s="582">
        <f>SUM(D10:D32)</f>
        <v>114313600</v>
      </c>
      <c r="E9" s="581">
        <f t="shared" ref="E9:P9" si="0">SUM(E10:E32)</f>
        <v>80.790000000000006</v>
      </c>
      <c r="F9" s="582">
        <f t="shared" si="0"/>
        <v>112298100</v>
      </c>
      <c r="G9" s="581">
        <f>SUM(G10:G32)</f>
        <v>1.4500000000000002</v>
      </c>
      <c r="H9" s="582">
        <f t="shared" si="0"/>
        <v>2015500</v>
      </c>
      <c r="I9" s="581">
        <f t="shared" si="0"/>
        <v>0.7</v>
      </c>
      <c r="J9" s="582">
        <f t="shared" si="0"/>
        <v>973000</v>
      </c>
      <c r="K9" s="581">
        <f t="shared" si="0"/>
        <v>0.75</v>
      </c>
      <c r="L9" s="582">
        <f t="shared" si="0"/>
        <v>1042500</v>
      </c>
      <c r="M9" s="582">
        <f t="shared" si="0"/>
        <v>0</v>
      </c>
      <c r="N9" s="582">
        <f t="shared" si="0"/>
        <v>0</v>
      </c>
      <c r="O9" s="582">
        <f t="shared" si="0"/>
        <v>1143136</v>
      </c>
      <c r="P9" s="582">
        <f t="shared" si="0"/>
        <v>13717632</v>
      </c>
      <c r="Q9" s="583"/>
      <c r="R9" s="584"/>
      <c r="S9" s="584"/>
      <c r="T9" s="584"/>
      <c r="U9" s="584"/>
      <c r="V9" s="584"/>
      <c r="W9" s="584"/>
      <c r="X9" s="584"/>
      <c r="Y9" s="584"/>
    </row>
    <row r="10" spans="1:25" s="29" customFormat="1">
      <c r="A10" s="104">
        <v>1</v>
      </c>
      <c r="B10" s="105" t="s">
        <v>57</v>
      </c>
      <c r="C10" s="96"/>
      <c r="D10" s="97"/>
      <c r="E10" s="98"/>
      <c r="F10" s="97"/>
      <c r="G10" s="99"/>
      <c r="H10" s="97"/>
      <c r="I10" s="73"/>
      <c r="J10" s="74"/>
      <c r="K10" s="100"/>
      <c r="L10" s="101"/>
      <c r="M10" s="100"/>
      <c r="N10" s="101"/>
      <c r="O10" s="97">
        <v>0</v>
      </c>
      <c r="P10" s="97">
        <v>0</v>
      </c>
      <c r="Q10" s="28"/>
      <c r="R10" s="5"/>
      <c r="S10" s="5"/>
      <c r="T10" s="5"/>
      <c r="U10" s="5"/>
      <c r="V10" s="5"/>
      <c r="W10" s="5"/>
      <c r="X10" s="5"/>
      <c r="Y10" s="5"/>
    </row>
    <row r="11" spans="1:25" s="32" customFormat="1">
      <c r="A11" s="106">
        <v>2</v>
      </c>
      <c r="B11" s="107" t="s">
        <v>58</v>
      </c>
      <c r="C11" s="102">
        <f>E11+G11</f>
        <v>5.6300000000000008</v>
      </c>
      <c r="D11" s="30">
        <f>F11+H11</f>
        <v>7825700.0000000009</v>
      </c>
      <c r="E11" s="108">
        <v>4.9800000000000004</v>
      </c>
      <c r="F11" s="30">
        <f>E11*1390000</f>
        <v>6922200.0000000009</v>
      </c>
      <c r="G11" s="103">
        <f>I11+K11+M11</f>
        <v>0.65</v>
      </c>
      <c r="H11" s="30">
        <f t="shared" ref="H11:H32" si="1">J11+L11+N11</f>
        <v>903500</v>
      </c>
      <c r="I11" s="82">
        <v>0.4</v>
      </c>
      <c r="J11" s="30">
        <f>I11*1390000</f>
        <v>556000</v>
      </c>
      <c r="K11" s="82">
        <v>0.25</v>
      </c>
      <c r="L11" s="30">
        <f>K11*1390000</f>
        <v>347500</v>
      </c>
      <c r="M11" s="30"/>
      <c r="N11" s="626">
        <f>M11*1300000</f>
        <v>0</v>
      </c>
      <c r="O11" s="30">
        <f>D11*1%</f>
        <v>78257.000000000015</v>
      </c>
      <c r="P11" s="30">
        <f>O11*12</f>
        <v>939084.00000000023</v>
      </c>
      <c r="Q11" s="31"/>
      <c r="R11" s="7"/>
      <c r="S11" s="7"/>
      <c r="T11" s="7"/>
      <c r="U11" s="7"/>
      <c r="V11" s="7"/>
      <c r="W11" s="7"/>
      <c r="X11" s="7"/>
      <c r="Y11" s="7"/>
    </row>
    <row r="12" spans="1:25" s="32" customFormat="1">
      <c r="A12" s="106">
        <v>3</v>
      </c>
      <c r="B12" s="107" t="s">
        <v>59</v>
      </c>
      <c r="C12" s="102">
        <f t="shared" ref="C12:C32" si="2">E12+G12</f>
        <v>5.53</v>
      </c>
      <c r="D12" s="30">
        <f>F12+H12</f>
        <v>7686700.0000000009</v>
      </c>
      <c r="E12" s="108">
        <v>4.9800000000000004</v>
      </c>
      <c r="F12" s="30">
        <f t="shared" ref="F12:F35" si="3">E12*1390000</f>
        <v>6922200.0000000009</v>
      </c>
      <c r="G12" s="103">
        <f>I12+K12+M12</f>
        <v>0.55000000000000004</v>
      </c>
      <c r="H12" s="30">
        <f t="shared" si="1"/>
        <v>764500</v>
      </c>
      <c r="I12" s="82">
        <v>0.3</v>
      </c>
      <c r="J12" s="30">
        <f>I12*1390000</f>
        <v>417000</v>
      </c>
      <c r="K12" s="82">
        <v>0.25</v>
      </c>
      <c r="L12" s="30">
        <f t="shared" ref="L12:L14" si="4">K12*1390000</f>
        <v>347500</v>
      </c>
      <c r="M12" s="30"/>
      <c r="N12" s="626">
        <f t="shared" ref="N12:N32" si="5">M12*1300000</f>
        <v>0</v>
      </c>
      <c r="O12" s="30">
        <f t="shared" ref="O12:O32" si="6">D12*1%</f>
        <v>76867.000000000015</v>
      </c>
      <c r="P12" s="30">
        <f t="shared" ref="P12:P35" si="7">O12*12</f>
        <v>922404.00000000023</v>
      </c>
      <c r="Q12" s="31"/>
      <c r="R12" s="7"/>
      <c r="S12" s="7"/>
      <c r="T12" s="7"/>
      <c r="U12" s="7"/>
      <c r="V12" s="7"/>
      <c r="W12" s="7"/>
      <c r="X12" s="7"/>
      <c r="Y12" s="7"/>
    </row>
    <row r="13" spans="1:25" s="32" customFormat="1">
      <c r="A13" s="106">
        <v>4</v>
      </c>
      <c r="B13" s="107" t="s">
        <v>60</v>
      </c>
      <c r="C13" s="102">
        <f t="shared" si="2"/>
        <v>4.6500000000000004</v>
      </c>
      <c r="D13" s="30">
        <f t="shared" ref="D13:D32" si="8">F13+H13</f>
        <v>6463500.0000000009</v>
      </c>
      <c r="E13" s="108">
        <v>4.6500000000000004</v>
      </c>
      <c r="F13" s="30">
        <f t="shared" si="3"/>
        <v>6463500.0000000009</v>
      </c>
      <c r="G13" s="103"/>
      <c r="H13" s="30">
        <f t="shared" si="1"/>
        <v>0</v>
      </c>
      <c r="I13" s="82"/>
      <c r="J13" s="626"/>
      <c r="K13" s="80"/>
      <c r="L13" s="30">
        <f t="shared" si="4"/>
        <v>0</v>
      </c>
      <c r="M13" s="30"/>
      <c r="N13" s="626">
        <f t="shared" si="5"/>
        <v>0</v>
      </c>
      <c r="O13" s="30">
        <f t="shared" si="6"/>
        <v>64635.000000000007</v>
      </c>
      <c r="P13" s="30">
        <f t="shared" si="7"/>
        <v>775620.00000000012</v>
      </c>
      <c r="Q13" s="31"/>
      <c r="R13" s="7"/>
      <c r="S13" s="7"/>
      <c r="T13" s="7"/>
      <c r="U13" s="7"/>
      <c r="V13" s="7"/>
      <c r="W13" s="7"/>
      <c r="X13" s="7"/>
      <c r="Y13" s="7"/>
    </row>
    <row r="14" spans="1:25" s="32" customFormat="1">
      <c r="A14" s="106">
        <v>5</v>
      </c>
      <c r="B14" s="107" t="s">
        <v>61</v>
      </c>
      <c r="C14" s="102">
        <f t="shared" si="2"/>
        <v>5.23</v>
      </c>
      <c r="D14" s="30">
        <f t="shared" si="8"/>
        <v>7269700.0000000009</v>
      </c>
      <c r="E14" s="108">
        <v>4.9800000000000004</v>
      </c>
      <c r="F14" s="30">
        <f t="shared" si="3"/>
        <v>6922200.0000000009</v>
      </c>
      <c r="G14" s="103">
        <f>I14+K14+M14</f>
        <v>0.25</v>
      </c>
      <c r="H14" s="30">
        <f t="shared" si="1"/>
        <v>347500</v>
      </c>
      <c r="I14" s="80"/>
      <c r="J14" s="626"/>
      <c r="K14" s="82">
        <v>0.25</v>
      </c>
      <c r="L14" s="30">
        <f t="shared" si="4"/>
        <v>347500</v>
      </c>
      <c r="M14" s="30"/>
      <c r="N14" s="626">
        <f t="shared" si="5"/>
        <v>0</v>
      </c>
      <c r="O14" s="30">
        <f t="shared" si="6"/>
        <v>72697.000000000015</v>
      </c>
      <c r="P14" s="30">
        <f t="shared" si="7"/>
        <v>872364.00000000023</v>
      </c>
      <c r="Q14" s="31"/>
      <c r="R14" s="7"/>
      <c r="S14" s="7"/>
      <c r="T14" s="7"/>
      <c r="U14" s="7"/>
      <c r="V14" s="7"/>
      <c r="W14" s="7"/>
      <c r="X14" s="7"/>
      <c r="Y14" s="7"/>
    </row>
    <row r="15" spans="1:25" s="32" customFormat="1">
      <c r="A15" s="106">
        <v>6</v>
      </c>
      <c r="B15" s="107" t="s">
        <v>62</v>
      </c>
      <c r="C15" s="102">
        <f t="shared" si="2"/>
        <v>4.32</v>
      </c>
      <c r="D15" s="30">
        <f t="shared" si="8"/>
        <v>6004800</v>
      </c>
      <c r="E15" s="108">
        <v>4.32</v>
      </c>
      <c r="F15" s="30">
        <f t="shared" si="3"/>
        <v>6004800</v>
      </c>
      <c r="G15" s="103"/>
      <c r="H15" s="30">
        <f t="shared" si="1"/>
        <v>0</v>
      </c>
      <c r="I15" s="80"/>
      <c r="J15" s="626"/>
      <c r="K15" s="80"/>
      <c r="L15" s="30"/>
      <c r="M15" s="30"/>
      <c r="N15" s="626">
        <f t="shared" si="5"/>
        <v>0</v>
      </c>
      <c r="O15" s="30">
        <f t="shared" si="6"/>
        <v>60048</v>
      </c>
      <c r="P15" s="30">
        <f t="shared" si="7"/>
        <v>720576</v>
      </c>
      <c r="Q15" s="31"/>
      <c r="R15" s="7"/>
      <c r="S15" s="7"/>
      <c r="T15" s="7"/>
      <c r="U15" s="7"/>
      <c r="V15" s="7"/>
      <c r="W15" s="7"/>
      <c r="X15" s="7"/>
      <c r="Y15" s="7"/>
    </row>
    <row r="16" spans="1:25" s="32" customFormat="1">
      <c r="A16" s="106">
        <v>7</v>
      </c>
      <c r="B16" s="107" t="s">
        <v>63</v>
      </c>
      <c r="C16" s="102">
        <f t="shared" si="2"/>
        <v>3.66</v>
      </c>
      <c r="D16" s="30">
        <f t="shared" si="8"/>
        <v>5087400</v>
      </c>
      <c r="E16" s="108">
        <v>3.66</v>
      </c>
      <c r="F16" s="30">
        <f t="shared" si="3"/>
        <v>5087400</v>
      </c>
      <c r="G16" s="103"/>
      <c r="H16" s="30">
        <f t="shared" si="1"/>
        <v>0</v>
      </c>
      <c r="I16" s="80"/>
      <c r="J16" s="626"/>
      <c r="K16" s="80"/>
      <c r="L16" s="30"/>
      <c r="M16" s="30"/>
      <c r="N16" s="626">
        <f t="shared" si="5"/>
        <v>0</v>
      </c>
      <c r="O16" s="30">
        <f t="shared" si="6"/>
        <v>50874</v>
      </c>
      <c r="P16" s="30">
        <f t="shared" si="7"/>
        <v>610488</v>
      </c>
      <c r="Q16" s="31"/>
      <c r="R16" s="7"/>
      <c r="S16" s="7"/>
      <c r="T16" s="7"/>
      <c r="U16" s="7"/>
      <c r="V16" s="7"/>
      <c r="W16" s="7"/>
      <c r="X16" s="7"/>
      <c r="Y16" s="7"/>
    </row>
    <row r="17" spans="1:25" s="32" customFormat="1">
      <c r="A17" s="106">
        <v>8</v>
      </c>
      <c r="B17" s="107" t="s">
        <v>64</v>
      </c>
      <c r="C17" s="102">
        <f t="shared" si="2"/>
        <v>3.33</v>
      </c>
      <c r="D17" s="30">
        <f t="shared" si="8"/>
        <v>4628700</v>
      </c>
      <c r="E17" s="109">
        <v>3.33</v>
      </c>
      <c r="F17" s="30">
        <f t="shared" si="3"/>
        <v>4628700</v>
      </c>
      <c r="G17" s="103"/>
      <c r="H17" s="30">
        <f t="shared" si="1"/>
        <v>0</v>
      </c>
      <c r="I17" s="80"/>
      <c r="J17" s="626"/>
      <c r="K17" s="80"/>
      <c r="L17" s="30"/>
      <c r="M17" s="30"/>
      <c r="N17" s="626">
        <f t="shared" si="5"/>
        <v>0</v>
      </c>
      <c r="O17" s="30">
        <f t="shared" si="6"/>
        <v>46287</v>
      </c>
      <c r="P17" s="30">
        <f t="shared" si="7"/>
        <v>555444</v>
      </c>
      <c r="Q17" s="31"/>
      <c r="R17" s="7"/>
      <c r="S17" s="7"/>
      <c r="T17" s="7"/>
      <c r="U17" s="7"/>
      <c r="V17" s="7"/>
      <c r="W17" s="7"/>
      <c r="X17" s="7"/>
      <c r="Y17" s="7"/>
    </row>
    <row r="18" spans="1:25" s="32" customFormat="1">
      <c r="A18" s="106">
        <v>9</v>
      </c>
      <c r="B18" s="107" t="s">
        <v>65</v>
      </c>
      <c r="C18" s="102">
        <f t="shared" si="2"/>
        <v>4.32</v>
      </c>
      <c r="D18" s="30">
        <f t="shared" si="8"/>
        <v>6004800</v>
      </c>
      <c r="E18" s="108">
        <v>4.32</v>
      </c>
      <c r="F18" s="30">
        <f t="shared" si="3"/>
        <v>6004800</v>
      </c>
      <c r="G18" s="103"/>
      <c r="H18" s="30">
        <f t="shared" si="1"/>
        <v>0</v>
      </c>
      <c r="I18" s="80"/>
      <c r="J18" s="626"/>
      <c r="K18" s="80"/>
      <c r="L18" s="30"/>
      <c r="M18" s="30"/>
      <c r="N18" s="626">
        <f t="shared" si="5"/>
        <v>0</v>
      </c>
      <c r="O18" s="30">
        <f t="shared" si="6"/>
        <v>60048</v>
      </c>
      <c r="P18" s="30">
        <f t="shared" si="7"/>
        <v>720576</v>
      </c>
      <c r="Q18" s="31"/>
      <c r="R18" s="7"/>
      <c r="S18" s="7"/>
      <c r="T18" s="7"/>
      <c r="U18" s="7"/>
      <c r="V18" s="7"/>
      <c r="W18" s="7"/>
      <c r="X18" s="7"/>
      <c r="Y18" s="7"/>
    </row>
    <row r="19" spans="1:25" s="32" customFormat="1">
      <c r="A19" s="106">
        <v>10</v>
      </c>
      <c r="B19" s="107" t="s">
        <v>66</v>
      </c>
      <c r="C19" s="102">
        <f t="shared" si="2"/>
        <v>4.32</v>
      </c>
      <c r="D19" s="30">
        <f t="shared" si="8"/>
        <v>6004800</v>
      </c>
      <c r="E19" s="108">
        <v>4.32</v>
      </c>
      <c r="F19" s="30">
        <f t="shared" si="3"/>
        <v>6004800</v>
      </c>
      <c r="G19" s="103"/>
      <c r="H19" s="30">
        <f t="shared" si="1"/>
        <v>0</v>
      </c>
      <c r="I19" s="80"/>
      <c r="J19" s="626"/>
      <c r="K19" s="80"/>
      <c r="L19" s="30"/>
      <c r="M19" s="30"/>
      <c r="N19" s="626">
        <f t="shared" si="5"/>
        <v>0</v>
      </c>
      <c r="O19" s="30">
        <f t="shared" si="6"/>
        <v>60048</v>
      </c>
      <c r="P19" s="30">
        <f t="shared" si="7"/>
        <v>720576</v>
      </c>
      <c r="Q19" s="31"/>
      <c r="R19" s="7"/>
      <c r="S19" s="7"/>
      <c r="T19" s="7"/>
      <c r="U19" s="7"/>
      <c r="V19" s="7"/>
      <c r="W19" s="7"/>
      <c r="X19" s="7"/>
      <c r="Y19" s="7"/>
    </row>
    <row r="20" spans="1:25" s="32" customFormat="1">
      <c r="A20" s="106">
        <v>11</v>
      </c>
      <c r="B20" s="107" t="s">
        <v>67</v>
      </c>
      <c r="C20" s="102">
        <f t="shared" si="2"/>
        <v>3.33</v>
      </c>
      <c r="D20" s="30">
        <f t="shared" si="8"/>
        <v>4628700</v>
      </c>
      <c r="E20" s="109">
        <v>3.33</v>
      </c>
      <c r="F20" s="30">
        <f t="shared" si="3"/>
        <v>4628700</v>
      </c>
      <c r="G20" s="103"/>
      <c r="H20" s="30">
        <f t="shared" si="1"/>
        <v>0</v>
      </c>
      <c r="I20" s="80"/>
      <c r="J20" s="626"/>
      <c r="K20" s="80"/>
      <c r="L20" s="30"/>
      <c r="M20" s="30"/>
      <c r="N20" s="626">
        <f t="shared" si="5"/>
        <v>0</v>
      </c>
      <c r="O20" s="30">
        <f t="shared" si="6"/>
        <v>46287</v>
      </c>
      <c r="P20" s="30">
        <f t="shared" si="7"/>
        <v>555444</v>
      </c>
      <c r="Q20" s="31"/>
      <c r="R20" s="7"/>
      <c r="S20" s="7"/>
      <c r="T20" s="7"/>
      <c r="U20" s="7"/>
      <c r="V20" s="7"/>
      <c r="W20" s="7"/>
      <c r="X20" s="7"/>
      <c r="Y20" s="7"/>
    </row>
    <row r="21" spans="1:25" s="32" customFormat="1">
      <c r="A21" s="106">
        <v>12</v>
      </c>
      <c r="B21" s="107" t="s">
        <v>68</v>
      </c>
      <c r="C21" s="102">
        <f t="shared" si="2"/>
        <v>3</v>
      </c>
      <c r="D21" s="30">
        <f t="shared" si="8"/>
        <v>4170000</v>
      </c>
      <c r="E21" s="109">
        <v>3</v>
      </c>
      <c r="F21" s="30">
        <f t="shared" si="3"/>
        <v>4170000</v>
      </c>
      <c r="G21" s="103"/>
      <c r="H21" s="30">
        <f t="shared" si="1"/>
        <v>0</v>
      </c>
      <c r="I21" s="80"/>
      <c r="J21" s="626"/>
      <c r="K21" s="80"/>
      <c r="L21" s="30"/>
      <c r="M21" s="30"/>
      <c r="N21" s="626">
        <f t="shared" si="5"/>
        <v>0</v>
      </c>
      <c r="O21" s="30">
        <f t="shared" si="6"/>
        <v>41700</v>
      </c>
      <c r="P21" s="30">
        <f t="shared" si="7"/>
        <v>500400</v>
      </c>
      <c r="Q21" s="31"/>
      <c r="R21" s="7"/>
      <c r="S21" s="7"/>
      <c r="T21" s="7"/>
      <c r="U21" s="7"/>
      <c r="V21" s="7"/>
      <c r="W21" s="7"/>
      <c r="X21" s="7"/>
      <c r="Y21" s="7"/>
    </row>
    <row r="22" spans="1:25" s="32" customFormat="1">
      <c r="A22" s="106">
        <v>13</v>
      </c>
      <c r="B22" s="107" t="s">
        <v>69</v>
      </c>
      <c r="C22" s="102">
        <f t="shared" si="2"/>
        <v>2.34</v>
      </c>
      <c r="D22" s="30">
        <f t="shared" si="8"/>
        <v>3252600</v>
      </c>
      <c r="E22" s="108">
        <v>2.34</v>
      </c>
      <c r="F22" s="30">
        <f t="shared" si="3"/>
        <v>3252600</v>
      </c>
      <c r="G22" s="103"/>
      <c r="H22" s="30">
        <f t="shared" si="1"/>
        <v>0</v>
      </c>
      <c r="I22" s="80"/>
      <c r="J22" s="626"/>
      <c r="K22" s="80"/>
      <c r="L22" s="30"/>
      <c r="M22" s="30"/>
      <c r="N22" s="626">
        <f t="shared" si="5"/>
        <v>0</v>
      </c>
      <c r="O22" s="30">
        <f t="shared" si="6"/>
        <v>32526</v>
      </c>
      <c r="P22" s="30">
        <f t="shared" si="7"/>
        <v>390312</v>
      </c>
      <c r="Q22" s="31"/>
      <c r="R22" s="7"/>
      <c r="S22" s="7"/>
      <c r="T22" s="7"/>
      <c r="U22" s="7"/>
      <c r="V22" s="7"/>
      <c r="W22" s="7"/>
      <c r="X22" s="7"/>
      <c r="Y22" s="7"/>
    </row>
    <row r="23" spans="1:25" s="32" customFormat="1">
      <c r="A23" s="106">
        <v>14</v>
      </c>
      <c r="B23" s="107" t="s">
        <v>70</v>
      </c>
      <c r="C23" s="102">
        <f t="shared" si="2"/>
        <v>3.33</v>
      </c>
      <c r="D23" s="30">
        <f t="shared" si="8"/>
        <v>4628700</v>
      </c>
      <c r="E23" s="108">
        <v>3.33</v>
      </c>
      <c r="F23" s="30">
        <f t="shared" si="3"/>
        <v>4628700</v>
      </c>
      <c r="G23" s="103"/>
      <c r="H23" s="30">
        <f t="shared" si="1"/>
        <v>0</v>
      </c>
      <c r="I23" s="80"/>
      <c r="J23" s="626"/>
      <c r="K23" s="80"/>
      <c r="L23" s="30"/>
      <c r="M23" s="30"/>
      <c r="N23" s="626">
        <f t="shared" si="5"/>
        <v>0</v>
      </c>
      <c r="O23" s="30">
        <f t="shared" si="6"/>
        <v>46287</v>
      </c>
      <c r="P23" s="30">
        <f t="shared" si="7"/>
        <v>555444</v>
      </c>
      <c r="Q23" s="31"/>
      <c r="R23" s="7"/>
      <c r="S23" s="7"/>
      <c r="T23" s="7"/>
      <c r="U23" s="7"/>
      <c r="V23" s="7"/>
      <c r="W23" s="7"/>
      <c r="X23" s="7"/>
      <c r="Y23" s="7"/>
    </row>
    <row r="24" spans="1:25" s="32" customFormat="1">
      <c r="A24" s="106">
        <v>15</v>
      </c>
      <c r="B24" s="107" t="s">
        <v>71</v>
      </c>
      <c r="C24" s="102">
        <f t="shared" si="2"/>
        <v>3.63</v>
      </c>
      <c r="D24" s="30">
        <f t="shared" si="8"/>
        <v>5045700</v>
      </c>
      <c r="E24" s="108">
        <v>3.63</v>
      </c>
      <c r="F24" s="30">
        <f t="shared" si="3"/>
        <v>5045700</v>
      </c>
      <c r="G24" s="103"/>
      <c r="H24" s="30">
        <f t="shared" si="1"/>
        <v>0</v>
      </c>
      <c r="I24" s="80"/>
      <c r="J24" s="626"/>
      <c r="K24" s="80"/>
      <c r="L24" s="30"/>
      <c r="M24" s="30"/>
      <c r="N24" s="626">
        <f t="shared" si="5"/>
        <v>0</v>
      </c>
      <c r="O24" s="30">
        <f t="shared" si="6"/>
        <v>50457</v>
      </c>
      <c r="P24" s="30">
        <f t="shared" si="7"/>
        <v>605484</v>
      </c>
      <c r="Q24" s="31"/>
      <c r="R24" s="7"/>
      <c r="S24" s="7"/>
      <c r="T24" s="7"/>
      <c r="U24" s="7"/>
      <c r="V24" s="7"/>
      <c r="W24" s="7"/>
      <c r="X24" s="7"/>
      <c r="Y24" s="7"/>
    </row>
    <row r="25" spans="1:25" s="32" customFormat="1">
      <c r="A25" s="106">
        <v>16</v>
      </c>
      <c r="B25" s="110" t="s">
        <v>72</v>
      </c>
      <c r="C25" s="102">
        <f t="shared" si="2"/>
        <v>4.9800000000000004</v>
      </c>
      <c r="D25" s="30">
        <f t="shared" si="8"/>
        <v>6922200.0000000009</v>
      </c>
      <c r="E25" s="108">
        <v>4.9800000000000004</v>
      </c>
      <c r="F25" s="30">
        <f t="shared" si="3"/>
        <v>6922200.0000000009</v>
      </c>
      <c r="G25" s="103">
        <f>I25+K25+M25</f>
        <v>0</v>
      </c>
      <c r="H25" s="30">
        <f t="shared" si="1"/>
        <v>0</v>
      </c>
      <c r="I25" s="80"/>
      <c r="J25" s="626"/>
      <c r="K25" s="82"/>
      <c r="L25" s="30"/>
      <c r="M25" s="30"/>
      <c r="N25" s="626">
        <f t="shared" si="5"/>
        <v>0</v>
      </c>
      <c r="O25" s="30">
        <f t="shared" si="6"/>
        <v>69222.000000000015</v>
      </c>
      <c r="P25" s="30">
        <f t="shared" si="7"/>
        <v>830664.00000000023</v>
      </c>
      <c r="Q25" s="31"/>
      <c r="R25" s="7"/>
      <c r="S25" s="7"/>
      <c r="T25" s="7"/>
      <c r="U25" s="7"/>
      <c r="V25" s="7"/>
      <c r="W25" s="7"/>
      <c r="X25" s="7"/>
      <c r="Y25" s="7"/>
    </row>
    <row r="26" spans="1:25" s="32" customFormat="1">
      <c r="A26" s="106">
        <v>17</v>
      </c>
      <c r="B26" s="107" t="s">
        <v>73</v>
      </c>
      <c r="C26" s="102">
        <f t="shared" si="2"/>
        <v>2.34</v>
      </c>
      <c r="D26" s="30">
        <f t="shared" si="8"/>
        <v>3252600</v>
      </c>
      <c r="E26" s="108">
        <v>2.34</v>
      </c>
      <c r="F26" s="30">
        <f t="shared" si="3"/>
        <v>3252600</v>
      </c>
      <c r="G26" s="103"/>
      <c r="H26" s="30">
        <f t="shared" si="1"/>
        <v>0</v>
      </c>
      <c r="I26" s="80"/>
      <c r="J26" s="626"/>
      <c r="K26" s="80"/>
      <c r="L26" s="30"/>
      <c r="M26" s="30"/>
      <c r="N26" s="626">
        <f t="shared" si="5"/>
        <v>0</v>
      </c>
      <c r="O26" s="30">
        <f t="shared" si="6"/>
        <v>32526</v>
      </c>
      <c r="P26" s="30">
        <f t="shared" si="7"/>
        <v>390312</v>
      </c>
      <c r="Q26" s="31"/>
      <c r="R26" s="7"/>
      <c r="S26" s="7"/>
      <c r="T26" s="7"/>
      <c r="U26" s="7"/>
      <c r="V26" s="7"/>
      <c r="W26" s="7"/>
      <c r="X26" s="7"/>
      <c r="Y26" s="7"/>
    </row>
    <row r="27" spans="1:25" s="32" customFormat="1">
      <c r="A27" s="106">
        <v>18</v>
      </c>
      <c r="B27" s="107" t="s">
        <v>74</v>
      </c>
      <c r="C27" s="102">
        <f t="shared" si="2"/>
        <v>3.63</v>
      </c>
      <c r="D27" s="30">
        <f t="shared" si="8"/>
        <v>5045700</v>
      </c>
      <c r="E27" s="108">
        <v>3.63</v>
      </c>
      <c r="F27" s="30">
        <f t="shared" si="3"/>
        <v>5045700</v>
      </c>
      <c r="G27" s="103">
        <f>I27+K27+M27</f>
        <v>0</v>
      </c>
      <c r="H27" s="30">
        <f t="shared" si="1"/>
        <v>0</v>
      </c>
      <c r="I27" s="80"/>
      <c r="J27" s="626"/>
      <c r="K27" s="82"/>
      <c r="L27" s="30"/>
      <c r="M27" s="30"/>
      <c r="N27" s="626">
        <f t="shared" si="5"/>
        <v>0</v>
      </c>
      <c r="O27" s="30">
        <f t="shared" si="6"/>
        <v>50457</v>
      </c>
      <c r="P27" s="30">
        <f t="shared" si="7"/>
        <v>605484</v>
      </c>
      <c r="Q27" s="31"/>
      <c r="R27" s="7"/>
      <c r="S27" s="7"/>
      <c r="T27" s="7"/>
      <c r="U27" s="7"/>
      <c r="V27" s="7"/>
      <c r="W27" s="7"/>
      <c r="X27" s="7"/>
      <c r="Y27" s="7"/>
    </row>
    <row r="28" spans="1:25" s="32" customFormat="1">
      <c r="A28" s="106">
        <v>19</v>
      </c>
      <c r="B28" s="107" t="s">
        <v>75</v>
      </c>
      <c r="C28" s="102">
        <f t="shared" si="2"/>
        <v>3.63</v>
      </c>
      <c r="D28" s="30">
        <f t="shared" si="8"/>
        <v>5045700</v>
      </c>
      <c r="E28" s="108">
        <v>3.63</v>
      </c>
      <c r="F28" s="30">
        <f t="shared" si="3"/>
        <v>5045700</v>
      </c>
      <c r="G28" s="103">
        <f>I28+K28+M28</f>
        <v>0</v>
      </c>
      <c r="H28" s="30">
        <f t="shared" si="1"/>
        <v>0</v>
      </c>
      <c r="I28" s="80"/>
      <c r="J28" s="626"/>
      <c r="K28" s="82"/>
      <c r="L28" s="30"/>
      <c r="M28" s="30"/>
      <c r="N28" s="626">
        <f t="shared" si="5"/>
        <v>0</v>
      </c>
      <c r="O28" s="30">
        <f t="shared" si="6"/>
        <v>50457</v>
      </c>
      <c r="P28" s="30">
        <f t="shared" si="7"/>
        <v>605484</v>
      </c>
      <c r="Q28" s="31"/>
      <c r="R28" s="7"/>
      <c r="S28" s="7"/>
      <c r="T28" s="7"/>
      <c r="U28" s="7"/>
      <c r="V28" s="7"/>
      <c r="W28" s="7"/>
      <c r="X28" s="7"/>
      <c r="Y28" s="7"/>
    </row>
    <row r="29" spans="1:25" s="32" customFormat="1">
      <c r="A29" s="106">
        <v>20</v>
      </c>
      <c r="B29" s="107" t="s">
        <v>85</v>
      </c>
      <c r="C29" s="102">
        <f t="shared" ref="C29:D31" si="9">E29+G29</f>
        <v>2.67</v>
      </c>
      <c r="D29" s="30">
        <f t="shared" si="9"/>
        <v>3711300</v>
      </c>
      <c r="E29" s="108">
        <v>2.67</v>
      </c>
      <c r="F29" s="30">
        <f t="shared" si="3"/>
        <v>3711300</v>
      </c>
      <c r="G29" s="103"/>
      <c r="H29" s="30">
        <f>J29+L29+N29</f>
        <v>0</v>
      </c>
      <c r="I29" s="80"/>
      <c r="J29" s="626"/>
      <c r="K29" s="82"/>
      <c r="L29" s="30"/>
      <c r="M29" s="30"/>
      <c r="N29" s="626">
        <f t="shared" si="5"/>
        <v>0</v>
      </c>
      <c r="O29" s="30">
        <f>D29*1%</f>
        <v>37113</v>
      </c>
      <c r="P29" s="30">
        <f t="shared" si="7"/>
        <v>445356</v>
      </c>
      <c r="Q29" s="31"/>
      <c r="R29" s="7"/>
      <c r="S29" s="7"/>
      <c r="T29" s="7"/>
      <c r="U29" s="7"/>
      <c r="V29" s="7"/>
      <c r="W29" s="7"/>
      <c r="X29" s="7"/>
      <c r="Y29" s="7"/>
    </row>
    <row r="30" spans="1:25" s="32" customFormat="1">
      <c r="A30" s="106">
        <v>21</v>
      </c>
      <c r="B30" s="107" t="s">
        <v>84</v>
      </c>
      <c r="C30" s="102">
        <f t="shared" si="9"/>
        <v>2.34</v>
      </c>
      <c r="D30" s="30">
        <f t="shared" si="9"/>
        <v>3252600</v>
      </c>
      <c r="E30" s="108">
        <v>2.34</v>
      </c>
      <c r="F30" s="30">
        <f t="shared" si="3"/>
        <v>3252600</v>
      </c>
      <c r="G30" s="103"/>
      <c r="H30" s="30">
        <f>J30+L30+N30</f>
        <v>0</v>
      </c>
      <c r="I30" s="80"/>
      <c r="J30" s="626"/>
      <c r="K30" s="82"/>
      <c r="L30" s="30"/>
      <c r="M30" s="30"/>
      <c r="N30" s="626">
        <f t="shared" si="5"/>
        <v>0</v>
      </c>
      <c r="O30" s="30">
        <f>D30*1%</f>
        <v>32526</v>
      </c>
      <c r="P30" s="30">
        <f t="shared" si="7"/>
        <v>390312</v>
      </c>
      <c r="Q30" s="31"/>
      <c r="R30" s="7"/>
      <c r="S30" s="7"/>
      <c r="T30" s="7"/>
      <c r="U30" s="7"/>
      <c r="V30" s="7"/>
      <c r="W30" s="7"/>
      <c r="X30" s="7"/>
      <c r="Y30" s="7"/>
    </row>
    <row r="31" spans="1:25" s="32" customFormat="1">
      <c r="A31" s="106">
        <v>22</v>
      </c>
      <c r="B31" s="107" t="s">
        <v>86</v>
      </c>
      <c r="C31" s="102">
        <f t="shared" si="9"/>
        <v>3.66</v>
      </c>
      <c r="D31" s="30">
        <f t="shared" si="9"/>
        <v>5087400</v>
      </c>
      <c r="E31" s="108">
        <v>3.66</v>
      </c>
      <c r="F31" s="30">
        <f t="shared" si="3"/>
        <v>5087400</v>
      </c>
      <c r="G31" s="103"/>
      <c r="H31" s="30">
        <f>J31+L31+N31</f>
        <v>0</v>
      </c>
      <c r="I31" s="82"/>
      <c r="J31" s="626"/>
      <c r="K31" s="80"/>
      <c r="L31" s="30"/>
      <c r="M31" s="30"/>
      <c r="N31" s="626">
        <f t="shared" si="5"/>
        <v>0</v>
      </c>
      <c r="O31" s="30">
        <f>D31*1%</f>
        <v>50874</v>
      </c>
      <c r="P31" s="30">
        <f t="shared" si="7"/>
        <v>610488</v>
      </c>
      <c r="Q31" s="31"/>
      <c r="R31" s="7"/>
      <c r="S31" s="7"/>
      <c r="T31" s="7"/>
      <c r="U31" s="7"/>
      <c r="V31" s="7"/>
      <c r="W31" s="7"/>
      <c r="X31" s="7"/>
      <c r="Y31" s="7"/>
    </row>
    <row r="32" spans="1:25" s="32" customFormat="1">
      <c r="A32" s="106">
        <v>23</v>
      </c>
      <c r="B32" s="107" t="s">
        <v>76</v>
      </c>
      <c r="C32" s="102">
        <f t="shared" si="2"/>
        <v>2.37</v>
      </c>
      <c r="D32" s="30">
        <f t="shared" si="8"/>
        <v>3294300</v>
      </c>
      <c r="E32" s="108">
        <v>2.37</v>
      </c>
      <c r="F32" s="30">
        <f t="shared" si="3"/>
        <v>3294300</v>
      </c>
      <c r="G32" s="103"/>
      <c r="H32" s="30">
        <f t="shared" si="1"/>
        <v>0</v>
      </c>
      <c r="I32" s="80"/>
      <c r="J32" s="626"/>
      <c r="K32" s="80"/>
      <c r="L32" s="30"/>
      <c r="M32" s="30"/>
      <c r="N32" s="626">
        <f t="shared" si="5"/>
        <v>0</v>
      </c>
      <c r="O32" s="30">
        <f t="shared" si="6"/>
        <v>32943</v>
      </c>
      <c r="P32" s="30">
        <f t="shared" si="7"/>
        <v>395316</v>
      </c>
      <c r="Q32" s="31"/>
      <c r="R32" s="7"/>
      <c r="S32" s="7"/>
      <c r="T32" s="7"/>
      <c r="U32" s="7"/>
      <c r="V32" s="7"/>
      <c r="W32" s="7"/>
      <c r="X32" s="7"/>
      <c r="Y32" s="7"/>
    </row>
    <row r="33" spans="1:27" s="575" customFormat="1">
      <c r="A33" s="570" t="s">
        <v>41</v>
      </c>
      <c r="B33" s="561" t="s">
        <v>278</v>
      </c>
      <c r="C33" s="572">
        <f>SUM(C34:C35)</f>
        <v>6.3</v>
      </c>
      <c r="D33" s="571">
        <f>SUM(D34:D35)</f>
        <v>8757000</v>
      </c>
      <c r="E33" s="572">
        <f>SUM(E34:E35)</f>
        <v>6.3</v>
      </c>
      <c r="F33" s="571">
        <f t="shared" ref="F33:P33" si="10">SUM(F34:F35)</f>
        <v>8757000</v>
      </c>
      <c r="G33" s="572">
        <f t="shared" si="10"/>
        <v>0</v>
      </c>
      <c r="H33" s="571">
        <f t="shared" si="10"/>
        <v>0</v>
      </c>
      <c r="I33" s="577">
        <f>SUM(I34:I35)</f>
        <v>0</v>
      </c>
      <c r="J33" s="577"/>
      <c r="K33" s="572">
        <f t="shared" si="10"/>
        <v>0</v>
      </c>
      <c r="L33" s="571">
        <f t="shared" si="10"/>
        <v>0</v>
      </c>
      <c r="M33" s="577">
        <f>SUM(M34:M35)</f>
        <v>0</v>
      </c>
      <c r="N33" s="577">
        <f t="shared" si="10"/>
        <v>0</v>
      </c>
      <c r="O33" s="571">
        <f t="shared" si="10"/>
        <v>87570</v>
      </c>
      <c r="P33" s="571">
        <f t="shared" si="10"/>
        <v>1050840</v>
      </c>
      <c r="Q33" s="573"/>
      <c r="R33" s="574"/>
      <c r="S33" s="574"/>
      <c r="T33" s="574"/>
      <c r="U33" s="574"/>
      <c r="V33" s="574"/>
      <c r="W33" s="574"/>
      <c r="X33" s="574"/>
      <c r="Y33" s="574"/>
    </row>
    <row r="34" spans="1:27" s="32" customFormat="1">
      <c r="A34" s="77">
        <v>24</v>
      </c>
      <c r="B34" s="107" t="s">
        <v>280</v>
      </c>
      <c r="C34" s="102">
        <f>E34+G34</f>
        <v>3.63</v>
      </c>
      <c r="D34" s="30">
        <f>F34+H34</f>
        <v>5045700</v>
      </c>
      <c r="E34" s="108">
        <v>3.63</v>
      </c>
      <c r="F34" s="30">
        <f t="shared" si="3"/>
        <v>5045700</v>
      </c>
      <c r="G34" s="103">
        <f>I34+K34+M34</f>
        <v>0</v>
      </c>
      <c r="H34" s="30">
        <f>J34+L34+N34</f>
        <v>0</v>
      </c>
      <c r="I34" s="80"/>
      <c r="J34" s="626"/>
      <c r="K34" s="82"/>
      <c r="L34" s="30"/>
      <c r="M34" s="30"/>
      <c r="N34" s="30"/>
      <c r="O34" s="30">
        <f>D34*1%</f>
        <v>50457</v>
      </c>
      <c r="P34" s="30">
        <f t="shared" si="7"/>
        <v>605484</v>
      </c>
      <c r="Q34" s="31"/>
      <c r="R34" s="7"/>
      <c r="S34" s="7"/>
      <c r="T34" s="7"/>
      <c r="U34" s="7"/>
      <c r="V34" s="7"/>
      <c r="W34" s="7"/>
      <c r="X34" s="7"/>
      <c r="Y34" s="7"/>
    </row>
    <row r="35" spans="1:27" s="32" customFormat="1">
      <c r="A35" s="77">
        <v>25</v>
      </c>
      <c r="B35" s="107" t="s">
        <v>281</v>
      </c>
      <c r="C35" s="102">
        <f>E35+G35</f>
        <v>2.67</v>
      </c>
      <c r="D35" s="30">
        <f>F35+H35</f>
        <v>3711300</v>
      </c>
      <c r="E35" s="108">
        <v>2.67</v>
      </c>
      <c r="F35" s="30">
        <f t="shared" si="3"/>
        <v>3711300</v>
      </c>
      <c r="G35" s="103"/>
      <c r="H35" s="30">
        <f>J35+L35+N35</f>
        <v>0</v>
      </c>
      <c r="I35" s="82"/>
      <c r="J35" s="626"/>
      <c r="K35" s="80"/>
      <c r="L35" s="30"/>
      <c r="M35" s="30"/>
      <c r="N35" s="30"/>
      <c r="O35" s="30">
        <f>D35*1%</f>
        <v>37113</v>
      </c>
      <c r="P35" s="30">
        <f t="shared" si="7"/>
        <v>445356</v>
      </c>
      <c r="Q35" s="31"/>
      <c r="R35" s="7"/>
      <c r="S35" s="7"/>
      <c r="T35" s="7"/>
      <c r="U35" s="7"/>
      <c r="V35" s="7"/>
      <c r="W35" s="7"/>
      <c r="X35" s="7"/>
      <c r="Y35" s="7"/>
    </row>
    <row r="36" spans="1:27" s="38" customFormat="1">
      <c r="A36" s="33"/>
      <c r="B36" s="143" t="s">
        <v>5</v>
      </c>
      <c r="C36" s="34">
        <f>SUM(C10:C32)</f>
        <v>82.24</v>
      </c>
      <c r="D36" s="35">
        <f>D9+D33</f>
        <v>123070600</v>
      </c>
      <c r="E36" s="34">
        <f>E9+E33</f>
        <v>87.09</v>
      </c>
      <c r="F36" s="35">
        <f t="shared" ref="F36:P36" si="11">F9+F33</f>
        <v>121055100</v>
      </c>
      <c r="G36" s="34">
        <f t="shared" si="11"/>
        <v>1.4500000000000002</v>
      </c>
      <c r="H36" s="35">
        <f t="shared" si="11"/>
        <v>2015500</v>
      </c>
      <c r="I36" s="34">
        <f t="shared" si="11"/>
        <v>0.7</v>
      </c>
      <c r="J36" s="35">
        <f t="shared" si="11"/>
        <v>973000</v>
      </c>
      <c r="K36" s="34">
        <f>K9+K33</f>
        <v>0.75</v>
      </c>
      <c r="L36" s="35">
        <f t="shared" si="11"/>
        <v>1042500</v>
      </c>
      <c r="M36" s="578">
        <f t="shared" si="11"/>
        <v>0</v>
      </c>
      <c r="N36" s="35">
        <f t="shared" si="11"/>
        <v>0</v>
      </c>
      <c r="O36" s="35">
        <f t="shared" si="11"/>
        <v>1230706</v>
      </c>
      <c r="P36" s="35">
        <f t="shared" si="11"/>
        <v>14768472</v>
      </c>
      <c r="Q36" s="36"/>
      <c r="R36" s="37"/>
      <c r="S36" s="37"/>
      <c r="T36" s="37"/>
      <c r="U36" s="37"/>
      <c r="V36" s="37"/>
      <c r="W36" s="37"/>
      <c r="X36" s="37"/>
      <c r="Y36" s="37"/>
    </row>
    <row r="37" spans="1:27" s="37" customFormat="1">
      <c r="A37" s="153"/>
      <c r="B37" s="147"/>
      <c r="C37" s="154"/>
      <c r="D37" s="155"/>
      <c r="E37" s="154"/>
      <c r="F37" s="155"/>
      <c r="G37" s="154"/>
      <c r="H37" s="155"/>
      <c r="I37" s="154"/>
      <c r="J37" s="155"/>
      <c r="K37" s="154"/>
      <c r="L37" s="155"/>
      <c r="M37" s="154"/>
      <c r="N37" s="155"/>
      <c r="O37" s="155"/>
      <c r="P37" s="155"/>
    </row>
    <row r="38" spans="1:27" s="9" customFormat="1" ht="15" customHeight="1">
      <c r="C38" s="41"/>
      <c r="D38" s="41"/>
      <c r="F38" s="41"/>
      <c r="G38" s="41"/>
      <c r="H38" s="41"/>
      <c r="I38" s="41"/>
      <c r="J38" s="41"/>
      <c r="K38" s="924" t="s">
        <v>373</v>
      </c>
      <c r="L38" s="924"/>
      <c r="M38" s="924"/>
      <c r="N38" s="924"/>
      <c r="O38" s="924"/>
      <c r="P38" s="924"/>
      <c r="Q38" s="41"/>
      <c r="R38" s="41"/>
      <c r="S38" s="41"/>
      <c r="T38" s="41"/>
      <c r="U38" s="41"/>
      <c r="V38" s="912" t="s">
        <v>34</v>
      </c>
      <c r="W38" s="912"/>
      <c r="X38" s="912"/>
      <c r="Y38" s="912"/>
      <c r="Z38" s="912"/>
      <c r="AA38" s="912"/>
    </row>
    <row r="39" spans="1:27" s="111" customFormat="1" ht="15.6">
      <c r="B39" s="909" t="s">
        <v>35</v>
      </c>
      <c r="C39" s="909"/>
      <c r="D39" s="909"/>
      <c r="F39" s="909" t="s">
        <v>259</v>
      </c>
      <c r="G39" s="909"/>
      <c r="H39" s="909"/>
      <c r="I39" s="909"/>
      <c r="J39" s="112"/>
      <c r="K39" s="909" t="s">
        <v>32</v>
      </c>
      <c r="L39" s="909"/>
      <c r="M39" s="909"/>
      <c r="N39" s="909"/>
      <c r="O39" s="909"/>
      <c r="P39" s="909"/>
      <c r="Q39" s="113"/>
      <c r="R39" s="113"/>
      <c r="S39" s="113"/>
      <c r="T39" s="112"/>
      <c r="U39" s="112"/>
      <c r="V39" s="909" t="s">
        <v>10</v>
      </c>
      <c r="W39" s="909"/>
      <c r="X39" s="909"/>
      <c r="Y39" s="909"/>
      <c r="Z39" s="909"/>
      <c r="AA39" s="909"/>
    </row>
    <row r="40" spans="1:27">
      <c r="B40" s="40"/>
      <c r="Q40" s="40"/>
      <c r="R40" s="40"/>
      <c r="S40" s="40"/>
      <c r="T40" s="40"/>
      <c r="U40" s="40"/>
      <c r="V40" s="40"/>
      <c r="W40" s="40"/>
      <c r="X40" s="40"/>
      <c r="Y40" s="40"/>
      <c r="Z40" s="40"/>
      <c r="AA40" s="40"/>
    </row>
    <row r="41" spans="1:27">
      <c r="Q41" s="40"/>
      <c r="R41" s="40"/>
      <c r="S41" s="40"/>
      <c r="T41" s="40"/>
      <c r="U41" s="40"/>
      <c r="V41" s="40"/>
      <c r="W41" s="40"/>
      <c r="X41" s="40"/>
      <c r="Y41" s="40"/>
      <c r="Z41" s="40"/>
      <c r="AA41" s="40"/>
    </row>
    <row r="44" spans="1:27" ht="15.6">
      <c r="B44" s="909"/>
      <c r="C44" s="909"/>
      <c r="D44" s="909"/>
      <c r="E44" s="113"/>
      <c r="F44" s="909"/>
      <c r="G44" s="909"/>
      <c r="H44" s="909"/>
      <c r="I44" s="909"/>
    </row>
  </sheetData>
  <mergeCells count="24">
    <mergeCell ref="F44:I44"/>
    <mergeCell ref="F39:I39"/>
    <mergeCell ref="B44:D44"/>
    <mergeCell ref="K38:P38"/>
    <mergeCell ref="R6:R7"/>
    <mergeCell ref="I6:J6"/>
    <mergeCell ref="K6:L6"/>
    <mergeCell ref="M6:N6"/>
    <mergeCell ref="O5:O7"/>
    <mergeCell ref="I5:N5"/>
    <mergeCell ref="V39:AA39"/>
    <mergeCell ref="K39:P39"/>
    <mergeCell ref="A2:P2"/>
    <mergeCell ref="A3:P3"/>
    <mergeCell ref="A4:P4"/>
    <mergeCell ref="V38:AA38"/>
    <mergeCell ref="P5:P7"/>
    <mergeCell ref="Q6:Q7"/>
    <mergeCell ref="G5:H6"/>
    <mergeCell ref="B39:D39"/>
    <mergeCell ref="C5:D6"/>
    <mergeCell ref="E5:F6"/>
    <mergeCell ref="A5:A7"/>
    <mergeCell ref="B5:B7"/>
  </mergeCells>
  <phoneticPr fontId="0" type="noConversion"/>
  <printOptions horizontalCentered="1"/>
  <pageMargins left="0.25" right="0.25" top="0.25" bottom="0.25" header="0.511811023622047" footer="0.511811023622047"/>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workbookViewId="0">
      <selection activeCell="F34" sqref="F34"/>
    </sheetView>
  </sheetViews>
  <sheetFormatPr defaultColWidth="9" defaultRowHeight="15"/>
  <cols>
    <col min="1" max="1" width="3.59765625" style="158" customWidth="1"/>
    <col min="2" max="2" width="32.5" style="158" customWidth="1"/>
    <col min="3" max="3" width="8.19921875" style="158" customWidth="1"/>
    <col min="4" max="4" width="17.59765625" style="158" customWidth="1"/>
    <col min="5" max="5" width="15.69921875" style="158" customWidth="1"/>
    <col min="6" max="6" width="13.59765625" style="158" customWidth="1"/>
    <col min="7" max="7" width="12.3984375" style="158" customWidth="1"/>
    <col min="8" max="16384" width="9" style="158"/>
  </cols>
  <sheetData>
    <row r="1" spans="1:31">
      <c r="G1" s="633" t="s">
        <v>330</v>
      </c>
    </row>
    <row r="2" spans="1:31" ht="15.6">
      <c r="A2" s="910" t="s">
        <v>374</v>
      </c>
      <c r="B2" s="910"/>
      <c r="C2" s="910"/>
      <c r="D2" s="910"/>
      <c r="E2" s="910"/>
      <c r="F2" s="910"/>
      <c r="G2" s="910"/>
      <c r="H2" s="152"/>
      <c r="I2" s="152"/>
      <c r="J2" s="156"/>
      <c r="K2" s="156"/>
      <c r="L2" s="156"/>
      <c r="M2" s="156"/>
      <c r="N2" s="156"/>
      <c r="O2" s="156"/>
      <c r="P2" s="156"/>
      <c r="Q2" s="156"/>
      <c r="R2" s="156"/>
      <c r="S2" s="156"/>
      <c r="T2" s="156"/>
      <c r="U2" s="156"/>
      <c r="V2" s="156"/>
      <c r="W2" s="156"/>
      <c r="X2" s="156"/>
      <c r="Y2" s="156"/>
      <c r="Z2" s="157"/>
      <c r="AA2" s="157"/>
      <c r="AB2" s="157"/>
      <c r="AC2" s="157"/>
      <c r="AD2" s="157"/>
      <c r="AE2" s="157"/>
    </row>
    <row r="3" spans="1:31" ht="15.6">
      <c r="A3" s="929" t="s">
        <v>275</v>
      </c>
      <c r="B3" s="929"/>
      <c r="C3" s="929"/>
      <c r="D3" s="929"/>
      <c r="E3" s="929"/>
      <c r="F3" s="929"/>
      <c r="G3" s="929"/>
      <c r="H3" s="156"/>
      <c r="I3" s="156"/>
      <c r="J3" s="156"/>
      <c r="K3" s="156"/>
      <c r="L3" s="156"/>
      <c r="M3" s="156"/>
      <c r="N3" s="156"/>
      <c r="O3" s="156"/>
      <c r="P3" s="156"/>
      <c r="Q3" s="156"/>
      <c r="R3" s="156"/>
      <c r="S3" s="156"/>
      <c r="T3" s="156"/>
      <c r="U3" s="156"/>
      <c r="V3" s="156"/>
      <c r="W3" s="156"/>
      <c r="X3" s="156"/>
      <c r="Y3" s="156"/>
      <c r="Z3" s="156"/>
      <c r="AA3" s="156"/>
      <c r="AB3" s="156"/>
      <c r="AC3" s="156"/>
      <c r="AD3" s="156"/>
      <c r="AE3" s="156"/>
    </row>
    <row r="4" spans="1:31" ht="12" customHeight="1">
      <c r="A4" s="910"/>
      <c r="B4" s="910"/>
      <c r="C4" s="156"/>
      <c r="D4" s="156"/>
      <c r="E4" s="156"/>
      <c r="F4" s="156"/>
      <c r="G4" s="157" t="s">
        <v>327</v>
      </c>
      <c r="H4" s="157"/>
      <c r="I4" s="157"/>
      <c r="J4" s="156"/>
      <c r="K4" s="156"/>
      <c r="L4" s="156"/>
      <c r="M4" s="156"/>
      <c r="N4" s="156"/>
      <c r="O4" s="156"/>
      <c r="P4" s="156"/>
      <c r="Q4" s="156"/>
      <c r="R4" s="156"/>
      <c r="S4" s="156"/>
      <c r="T4" s="156"/>
      <c r="U4" s="156"/>
      <c r="V4" s="156"/>
      <c r="W4" s="156"/>
      <c r="X4" s="156"/>
      <c r="Y4" s="156"/>
      <c r="Z4" s="157"/>
      <c r="AA4" s="157"/>
      <c r="AB4" s="157"/>
      <c r="AC4" s="157"/>
      <c r="AD4" s="157"/>
      <c r="AE4" s="157"/>
    </row>
    <row r="5" spans="1:31" s="145" customFormat="1" ht="15.75" customHeight="1">
      <c r="A5" s="930" t="s">
        <v>11</v>
      </c>
      <c r="B5" s="930" t="s">
        <v>88</v>
      </c>
      <c r="C5" s="931" t="s">
        <v>89</v>
      </c>
      <c r="D5" s="930" t="s">
        <v>90</v>
      </c>
      <c r="E5" s="930"/>
      <c r="F5" s="930"/>
      <c r="G5" s="867" t="s">
        <v>138</v>
      </c>
      <c r="H5" s="144"/>
      <c r="I5" s="144"/>
      <c r="J5" s="160"/>
      <c r="K5" s="160"/>
      <c r="L5" s="160"/>
      <c r="M5" s="160"/>
      <c r="N5" s="160"/>
      <c r="O5" s="160"/>
      <c r="P5" s="160"/>
      <c r="Q5" s="160"/>
      <c r="R5" s="160"/>
      <c r="S5" s="160"/>
      <c r="T5" s="160"/>
      <c r="U5" s="160"/>
      <c r="V5" s="160"/>
      <c r="W5" s="160"/>
      <c r="X5" s="160"/>
      <c r="Y5" s="160"/>
      <c r="Z5" s="156"/>
      <c r="AA5" s="156"/>
      <c r="AB5" s="156"/>
      <c r="AC5" s="156"/>
      <c r="AD5" s="156"/>
      <c r="AE5" s="156"/>
    </row>
    <row r="6" spans="1:31" s="145" customFormat="1" ht="16.5" customHeight="1">
      <c r="A6" s="930"/>
      <c r="B6" s="930"/>
      <c r="C6" s="931"/>
      <c r="D6" s="48" t="s">
        <v>91</v>
      </c>
      <c r="E6" s="48" t="s">
        <v>92</v>
      </c>
      <c r="F6" s="48" t="s">
        <v>93</v>
      </c>
      <c r="G6" s="867"/>
      <c r="H6" s="144"/>
      <c r="I6" s="144"/>
      <c r="J6" s="160"/>
      <c r="K6" s="160"/>
      <c r="L6" s="160"/>
      <c r="M6" s="160"/>
      <c r="N6" s="160"/>
      <c r="O6" s="160"/>
      <c r="P6" s="160"/>
      <c r="Q6" s="160"/>
      <c r="R6" s="160"/>
      <c r="S6" s="160"/>
      <c r="T6" s="160"/>
      <c r="U6" s="160"/>
      <c r="V6" s="160"/>
      <c r="W6" s="160"/>
      <c r="X6" s="160"/>
      <c r="Y6" s="160"/>
      <c r="Z6" s="144"/>
      <c r="AA6" s="144"/>
      <c r="AB6" s="144"/>
      <c r="AC6" s="144"/>
      <c r="AD6" s="144"/>
      <c r="AE6" s="144"/>
    </row>
    <row r="7" spans="1:31" s="145" customFormat="1" ht="31.5" customHeight="1">
      <c r="A7" s="930"/>
      <c r="B7" s="930"/>
      <c r="C7" s="931"/>
      <c r="D7" s="161">
        <v>25</v>
      </c>
      <c r="E7" s="161">
        <v>24</v>
      </c>
      <c r="F7" s="161">
        <v>23</v>
      </c>
      <c r="G7" s="867"/>
      <c r="H7" s="144"/>
      <c r="I7" s="144"/>
      <c r="J7" s="160"/>
      <c r="K7" s="160"/>
      <c r="L7" s="160"/>
      <c r="M7" s="160"/>
      <c r="N7" s="160"/>
      <c r="O7" s="160"/>
      <c r="P7" s="160"/>
      <c r="Q7" s="160"/>
      <c r="R7" s="160"/>
      <c r="S7" s="160"/>
      <c r="T7" s="160"/>
      <c r="U7" s="160"/>
      <c r="V7" s="160"/>
      <c r="W7" s="160"/>
      <c r="X7" s="160"/>
      <c r="Y7" s="160"/>
      <c r="Z7" s="156"/>
      <c r="AA7" s="156"/>
      <c r="AB7" s="156"/>
      <c r="AC7" s="156"/>
      <c r="AD7" s="156"/>
      <c r="AE7" s="156"/>
    </row>
    <row r="8" spans="1:31" ht="15.6">
      <c r="A8" s="159" t="s">
        <v>8</v>
      </c>
      <c r="B8" s="159" t="s">
        <v>9</v>
      </c>
      <c r="C8" s="159" t="s">
        <v>43</v>
      </c>
      <c r="D8" s="159">
        <v>1</v>
      </c>
      <c r="E8" s="159">
        <v>2</v>
      </c>
      <c r="F8" s="159">
        <v>3</v>
      </c>
      <c r="G8" s="159">
        <v>4</v>
      </c>
      <c r="H8" s="156"/>
      <c r="I8" s="156"/>
      <c r="J8" s="156"/>
      <c r="K8" s="156"/>
      <c r="L8" s="156"/>
      <c r="M8" s="156"/>
      <c r="N8" s="156"/>
      <c r="O8" s="156"/>
      <c r="P8" s="156"/>
      <c r="Q8" s="156"/>
      <c r="R8" s="156"/>
      <c r="S8" s="156"/>
      <c r="T8" s="156"/>
      <c r="U8" s="156"/>
      <c r="V8" s="156"/>
      <c r="W8" s="156"/>
      <c r="X8" s="156"/>
      <c r="Y8" s="156"/>
      <c r="Z8" s="156"/>
      <c r="AA8" s="156"/>
      <c r="AB8" s="156"/>
      <c r="AC8" s="156"/>
      <c r="AD8" s="156"/>
      <c r="AE8" s="156"/>
    </row>
    <row r="9" spans="1:31" ht="15.6">
      <c r="A9" s="162"/>
      <c r="B9" s="163"/>
      <c r="C9" s="164"/>
      <c r="D9" s="164"/>
      <c r="E9" s="164"/>
      <c r="F9" s="164"/>
      <c r="G9" s="164"/>
      <c r="H9" s="165"/>
      <c r="I9" s="165"/>
      <c r="J9" s="166"/>
      <c r="K9" s="166"/>
      <c r="L9" s="166"/>
      <c r="M9" s="166"/>
      <c r="N9" s="166"/>
      <c r="O9" s="166"/>
      <c r="P9" s="166"/>
      <c r="Q9" s="166"/>
      <c r="R9" s="166"/>
      <c r="S9" s="166"/>
      <c r="T9" s="166"/>
      <c r="U9" s="166"/>
      <c r="V9" s="166"/>
      <c r="W9" s="166"/>
      <c r="X9" s="166"/>
      <c r="Y9" s="166"/>
    </row>
    <row r="10" spans="1:31" ht="15.6">
      <c r="A10" s="167"/>
      <c r="B10" s="168" t="s">
        <v>311</v>
      </c>
      <c r="C10" s="169">
        <f>SUM(C11:C23)</f>
        <v>33</v>
      </c>
      <c r="D10" s="169">
        <f>SUM(D11:D23)</f>
        <v>475</v>
      </c>
      <c r="E10" s="169">
        <f>SUM(E11:E23)</f>
        <v>336</v>
      </c>
      <c r="F10" s="169">
        <f>SUM(F11:F23)</f>
        <v>0</v>
      </c>
      <c r="G10" s="169">
        <f>SUM(G11:G23)</f>
        <v>811</v>
      </c>
      <c r="H10" s="165"/>
      <c r="I10" s="165"/>
      <c r="J10" s="166"/>
      <c r="K10" s="166"/>
      <c r="L10" s="166"/>
      <c r="M10" s="166"/>
      <c r="N10" s="166"/>
      <c r="O10" s="166"/>
      <c r="P10" s="166"/>
      <c r="Q10" s="166"/>
      <c r="R10" s="166"/>
      <c r="S10" s="166"/>
      <c r="T10" s="166"/>
      <c r="U10" s="166"/>
      <c r="V10" s="166"/>
      <c r="W10" s="166"/>
      <c r="X10" s="166"/>
      <c r="Y10" s="166"/>
      <c r="Z10" s="170"/>
    </row>
    <row r="11" spans="1:31" ht="15.6">
      <c r="A11" s="171" t="s">
        <v>94</v>
      </c>
      <c r="B11" s="172" t="s">
        <v>95</v>
      </c>
      <c r="C11" s="173">
        <v>33</v>
      </c>
      <c r="D11" s="169">
        <f>19*D7</f>
        <v>475</v>
      </c>
      <c r="E11" s="169">
        <f>E7*(C11-19)</f>
        <v>336</v>
      </c>
      <c r="F11" s="169"/>
      <c r="G11" s="169">
        <f>SUM(D11:F11)</f>
        <v>811</v>
      </c>
      <c r="H11" s="165"/>
      <c r="I11" s="165"/>
      <c r="J11" s="166"/>
      <c r="K11" s="166"/>
      <c r="L11" s="166"/>
      <c r="M11" s="166"/>
      <c r="N11" s="166"/>
      <c r="O11" s="166"/>
      <c r="P11" s="166"/>
      <c r="Q11" s="166"/>
      <c r="R11" s="166"/>
      <c r="S11" s="166"/>
      <c r="T11" s="166"/>
      <c r="U11" s="166"/>
      <c r="V11" s="166"/>
      <c r="W11" s="166"/>
      <c r="X11" s="166"/>
      <c r="Y11" s="166"/>
      <c r="Z11" s="146"/>
    </row>
    <row r="12" spans="1:31" ht="15.6">
      <c r="A12" s="171" t="s">
        <v>96</v>
      </c>
      <c r="B12" s="172" t="s">
        <v>312</v>
      </c>
      <c r="C12" s="173"/>
      <c r="D12" s="169"/>
      <c r="E12" s="169"/>
      <c r="F12" s="169"/>
      <c r="G12" s="169"/>
      <c r="H12" s="165"/>
      <c r="I12" s="165"/>
      <c r="J12" s="166"/>
      <c r="K12" s="166"/>
      <c r="L12" s="166"/>
      <c r="M12" s="166"/>
      <c r="N12" s="166"/>
      <c r="O12" s="166"/>
      <c r="P12" s="166"/>
      <c r="Q12" s="166"/>
      <c r="R12" s="166"/>
      <c r="S12" s="166"/>
      <c r="T12" s="166"/>
      <c r="U12" s="166"/>
      <c r="V12" s="166"/>
      <c r="W12" s="166"/>
      <c r="X12" s="166"/>
      <c r="Y12" s="166"/>
    </row>
    <row r="13" spans="1:31" ht="15.6">
      <c r="A13" s="171" t="s">
        <v>97</v>
      </c>
      <c r="B13" s="172" t="s">
        <v>313</v>
      </c>
      <c r="C13" s="173"/>
      <c r="D13" s="169"/>
      <c r="E13" s="169"/>
      <c r="F13" s="169"/>
      <c r="G13" s="169"/>
      <c r="H13" s="165"/>
      <c r="I13" s="165"/>
      <c r="J13" s="166"/>
      <c r="K13" s="166"/>
      <c r="L13" s="166"/>
      <c r="M13" s="166"/>
      <c r="N13" s="166"/>
      <c r="O13" s="166"/>
      <c r="P13" s="166"/>
      <c r="Q13" s="166"/>
      <c r="R13" s="166"/>
      <c r="S13" s="166"/>
      <c r="T13" s="166"/>
      <c r="U13" s="166"/>
      <c r="V13" s="166"/>
      <c r="W13" s="166"/>
      <c r="X13" s="166"/>
      <c r="Y13" s="166"/>
    </row>
    <row r="14" spans="1:31" ht="15.6">
      <c r="A14" s="171" t="s">
        <v>98</v>
      </c>
      <c r="B14" s="172" t="s">
        <v>314</v>
      </c>
      <c r="C14" s="173"/>
      <c r="D14" s="169"/>
      <c r="E14" s="169"/>
      <c r="F14" s="169"/>
      <c r="G14" s="169"/>
      <c r="H14" s="165"/>
      <c r="I14" s="165"/>
      <c r="J14" s="166"/>
      <c r="K14" s="166"/>
      <c r="L14" s="166"/>
      <c r="M14" s="166"/>
      <c r="N14" s="166"/>
      <c r="O14" s="166"/>
      <c r="P14" s="166"/>
      <c r="Q14" s="166"/>
      <c r="R14" s="166"/>
      <c r="S14" s="166"/>
      <c r="T14" s="166"/>
      <c r="U14" s="166"/>
      <c r="V14" s="166"/>
      <c r="W14" s="166"/>
      <c r="X14" s="166"/>
      <c r="Y14" s="166"/>
    </row>
    <row r="15" spans="1:31" ht="15.6">
      <c r="A15" s="171" t="s">
        <v>99</v>
      </c>
      <c r="B15" s="172" t="s">
        <v>315</v>
      </c>
      <c r="C15" s="173"/>
      <c r="D15" s="169"/>
      <c r="E15" s="169"/>
      <c r="F15" s="169"/>
      <c r="G15" s="169"/>
      <c r="H15" s="165"/>
      <c r="I15" s="165"/>
      <c r="J15" s="166"/>
      <c r="K15" s="166"/>
      <c r="L15" s="166"/>
      <c r="M15" s="166"/>
      <c r="N15" s="166"/>
      <c r="O15" s="166"/>
      <c r="P15" s="166"/>
      <c r="Q15" s="166"/>
      <c r="R15" s="166"/>
      <c r="S15" s="166"/>
      <c r="T15" s="166"/>
      <c r="U15" s="166"/>
      <c r="V15" s="166"/>
      <c r="W15" s="166"/>
      <c r="X15" s="166"/>
      <c r="Y15" s="166"/>
    </row>
    <row r="16" spans="1:31" ht="15.6">
      <c r="A16" s="171"/>
      <c r="B16" s="172" t="s">
        <v>316</v>
      </c>
      <c r="C16" s="173"/>
      <c r="D16" s="169"/>
      <c r="E16" s="169"/>
      <c r="F16" s="169"/>
      <c r="G16" s="169"/>
      <c r="H16" s="165"/>
      <c r="I16" s="165"/>
      <c r="J16" s="166"/>
      <c r="K16" s="166"/>
      <c r="L16" s="166"/>
      <c r="M16" s="166"/>
      <c r="N16" s="166"/>
      <c r="O16" s="166"/>
      <c r="P16" s="166"/>
      <c r="Q16" s="166"/>
      <c r="R16" s="166"/>
      <c r="S16" s="166"/>
      <c r="T16" s="166"/>
      <c r="U16" s="166"/>
      <c r="V16" s="166"/>
      <c r="W16" s="166"/>
      <c r="X16" s="166"/>
      <c r="Y16" s="166"/>
    </row>
    <row r="17" spans="1:25" ht="15.6">
      <c r="A17" s="171"/>
      <c r="B17" s="172"/>
      <c r="C17" s="173"/>
      <c r="D17" s="169"/>
      <c r="E17" s="169"/>
      <c r="F17" s="169"/>
      <c r="G17" s="169"/>
      <c r="H17" s="165"/>
      <c r="I17" s="165"/>
      <c r="J17" s="166"/>
      <c r="K17" s="166"/>
      <c r="L17" s="166"/>
      <c r="M17" s="166"/>
      <c r="N17" s="166"/>
      <c r="O17" s="166"/>
      <c r="P17" s="166"/>
      <c r="Q17" s="166"/>
      <c r="R17" s="166"/>
      <c r="S17" s="166"/>
      <c r="T17" s="166"/>
      <c r="U17" s="166"/>
      <c r="V17" s="166"/>
      <c r="W17" s="166"/>
      <c r="X17" s="166"/>
      <c r="Y17" s="166"/>
    </row>
    <row r="18" spans="1:25" ht="15.6">
      <c r="A18" s="171"/>
      <c r="B18" s="172"/>
      <c r="C18" s="173"/>
      <c r="D18" s="169"/>
      <c r="E18" s="169"/>
      <c r="F18" s="169"/>
      <c r="G18" s="169"/>
      <c r="H18" s="165"/>
      <c r="I18" s="165"/>
      <c r="J18" s="166"/>
      <c r="K18" s="166"/>
      <c r="L18" s="166"/>
      <c r="M18" s="166"/>
      <c r="N18" s="166"/>
      <c r="O18" s="166"/>
      <c r="P18" s="166"/>
      <c r="Q18" s="166"/>
      <c r="R18" s="166"/>
      <c r="S18" s="166"/>
      <c r="T18" s="166"/>
      <c r="U18" s="166"/>
      <c r="V18" s="166"/>
      <c r="W18" s="166"/>
      <c r="X18" s="166"/>
      <c r="Y18" s="166"/>
    </row>
    <row r="19" spans="1:25" ht="15.6">
      <c r="A19" s="171"/>
      <c r="B19" s="172"/>
      <c r="C19" s="173"/>
      <c r="D19" s="169"/>
      <c r="E19" s="169"/>
      <c r="F19" s="169"/>
      <c r="G19" s="169"/>
      <c r="H19" s="165"/>
      <c r="I19" s="165"/>
      <c r="J19" s="166"/>
      <c r="K19" s="166"/>
      <c r="L19" s="166"/>
      <c r="M19" s="166"/>
      <c r="N19" s="166"/>
      <c r="O19" s="166"/>
      <c r="P19" s="166"/>
      <c r="Q19" s="166"/>
      <c r="R19" s="166"/>
      <c r="S19" s="166"/>
      <c r="T19" s="166"/>
      <c r="U19" s="166"/>
      <c r="V19" s="166"/>
      <c r="W19" s="166"/>
      <c r="X19" s="166"/>
      <c r="Y19" s="166"/>
    </row>
    <row r="20" spans="1:25" ht="15.6">
      <c r="A20" s="171"/>
      <c r="B20" s="172"/>
      <c r="C20" s="173"/>
      <c r="D20" s="169"/>
      <c r="E20" s="169"/>
      <c r="F20" s="169"/>
      <c r="G20" s="169"/>
      <c r="H20" s="165"/>
      <c r="I20" s="165"/>
      <c r="J20" s="166"/>
      <c r="K20" s="166"/>
      <c r="L20" s="166"/>
      <c r="M20" s="166"/>
      <c r="N20" s="166"/>
      <c r="O20" s="166"/>
      <c r="P20" s="166"/>
      <c r="Q20" s="166"/>
      <c r="R20" s="166"/>
      <c r="S20" s="166"/>
      <c r="T20" s="166"/>
      <c r="U20" s="166"/>
      <c r="V20" s="166"/>
      <c r="W20" s="166"/>
      <c r="X20" s="166"/>
      <c r="Y20" s="166"/>
    </row>
    <row r="21" spans="1:25" ht="15.6">
      <c r="A21" s="171"/>
      <c r="B21" s="172"/>
      <c r="C21" s="173"/>
      <c r="D21" s="169"/>
      <c r="E21" s="169"/>
      <c r="F21" s="169"/>
      <c r="G21" s="169"/>
      <c r="H21" s="165"/>
      <c r="I21" s="165"/>
      <c r="J21" s="166"/>
      <c r="K21" s="166"/>
      <c r="L21" s="166"/>
      <c r="M21" s="166"/>
      <c r="N21" s="166"/>
      <c r="O21" s="166"/>
      <c r="P21" s="166"/>
      <c r="Q21" s="166"/>
      <c r="R21" s="166"/>
      <c r="S21" s="166"/>
      <c r="T21" s="166"/>
      <c r="U21" s="166"/>
      <c r="V21" s="166"/>
      <c r="W21" s="166"/>
      <c r="X21" s="166"/>
      <c r="Y21" s="166"/>
    </row>
    <row r="22" spans="1:25" ht="15.6">
      <c r="A22" s="171"/>
      <c r="B22" s="172"/>
      <c r="C22" s="173"/>
      <c r="D22" s="169"/>
      <c r="E22" s="169"/>
      <c r="F22" s="169"/>
      <c r="G22" s="169"/>
      <c r="H22" s="165"/>
      <c r="I22" s="165"/>
      <c r="J22" s="166"/>
      <c r="K22" s="166"/>
      <c r="L22" s="166"/>
      <c r="M22" s="166"/>
      <c r="N22" s="166"/>
      <c r="O22" s="166"/>
      <c r="P22" s="166"/>
      <c r="Q22" s="166"/>
      <c r="R22" s="166"/>
      <c r="S22" s="166"/>
      <c r="T22" s="166"/>
      <c r="U22" s="166"/>
      <c r="V22" s="166"/>
      <c r="W22" s="166"/>
      <c r="X22" s="166"/>
      <c r="Y22" s="166"/>
    </row>
    <row r="23" spans="1:25" ht="15.6">
      <c r="A23" s="171"/>
      <c r="B23" s="172"/>
      <c r="C23" s="173"/>
      <c r="D23" s="169"/>
      <c r="E23" s="169"/>
      <c r="F23" s="169"/>
      <c r="G23" s="169"/>
      <c r="H23" s="165"/>
      <c r="I23" s="165"/>
      <c r="J23" s="166"/>
      <c r="K23" s="166"/>
      <c r="L23" s="166"/>
      <c r="M23" s="166"/>
      <c r="N23" s="166"/>
      <c r="O23" s="166"/>
      <c r="P23" s="166"/>
      <c r="Q23" s="166"/>
      <c r="R23" s="166"/>
      <c r="S23" s="166"/>
      <c r="T23" s="166"/>
      <c r="U23" s="166"/>
      <c r="V23" s="166"/>
      <c r="W23" s="166"/>
      <c r="X23" s="166"/>
      <c r="Y23" s="166"/>
    </row>
    <row r="24" spans="1:25" ht="15.6">
      <c r="A24" s="175"/>
      <c r="B24" s="174"/>
      <c r="C24" s="164"/>
      <c r="D24" s="164"/>
      <c r="E24" s="164"/>
      <c r="F24" s="164"/>
      <c r="G24" s="164"/>
      <c r="H24" s="165"/>
      <c r="I24" s="165"/>
      <c r="J24" s="166"/>
      <c r="K24" s="166"/>
      <c r="L24" s="166"/>
      <c r="M24" s="166"/>
      <c r="N24" s="166"/>
      <c r="O24" s="166"/>
      <c r="P24" s="166"/>
      <c r="Q24" s="166"/>
      <c r="R24" s="166"/>
      <c r="S24" s="166"/>
      <c r="T24" s="166"/>
      <c r="U24" s="166"/>
      <c r="V24" s="166"/>
      <c r="W24" s="166"/>
      <c r="X24" s="166"/>
      <c r="Y24" s="166"/>
    </row>
    <row r="25" spans="1:25" ht="15.6">
      <c r="A25" s="177"/>
      <c r="B25" s="558"/>
      <c r="C25" s="166"/>
      <c r="D25" s="166"/>
      <c r="E25" s="559"/>
      <c r="F25" s="559"/>
      <c r="G25" s="559"/>
      <c r="H25" s="166"/>
      <c r="I25" s="166"/>
      <c r="J25" s="176"/>
      <c r="K25" s="166"/>
      <c r="L25" s="166"/>
      <c r="M25" s="166"/>
      <c r="N25" s="166"/>
      <c r="O25" s="166"/>
      <c r="P25" s="166"/>
      <c r="Q25" s="166"/>
      <c r="R25" s="166"/>
      <c r="S25" s="166"/>
      <c r="T25" s="166"/>
      <c r="U25" s="166"/>
      <c r="V25" s="166"/>
      <c r="W25" s="166"/>
      <c r="X25" s="166"/>
      <c r="Y25" s="166"/>
    </row>
    <row r="26" spans="1:25" ht="15.6">
      <c r="A26" s="146"/>
      <c r="B26" s="146"/>
      <c r="C26" s="177"/>
      <c r="D26" s="170"/>
      <c r="E26" s="933" t="s">
        <v>375</v>
      </c>
      <c r="F26" s="933"/>
      <c r="G26" s="933"/>
      <c r="H26" s="148"/>
      <c r="I26" s="148"/>
      <c r="J26" s="170"/>
      <c r="K26" s="170"/>
      <c r="L26" s="170"/>
      <c r="M26" s="170"/>
      <c r="N26" s="170"/>
      <c r="O26" s="170"/>
      <c r="P26" s="170"/>
      <c r="Q26" s="170"/>
      <c r="R26" s="170"/>
      <c r="S26" s="170"/>
      <c r="T26" s="170"/>
      <c r="U26" s="170"/>
      <c r="V26" s="170"/>
      <c r="W26" s="170"/>
      <c r="X26" s="170"/>
      <c r="Y26" s="170"/>
    </row>
    <row r="27" spans="1:25" ht="15.6">
      <c r="A27" s="146"/>
      <c r="B27" s="932" t="s">
        <v>259</v>
      </c>
      <c r="C27" s="932"/>
      <c r="F27" s="178" t="s">
        <v>32</v>
      </c>
      <c r="H27" s="178"/>
      <c r="I27" s="178"/>
      <c r="J27" s="170"/>
      <c r="K27" s="170"/>
      <c r="L27" s="170"/>
      <c r="M27" s="170"/>
      <c r="N27" s="170"/>
      <c r="O27" s="170"/>
      <c r="P27" s="170"/>
      <c r="Q27" s="170"/>
      <c r="R27" s="170"/>
      <c r="S27" s="170"/>
      <c r="T27" s="170"/>
      <c r="U27" s="170"/>
      <c r="V27" s="170"/>
      <c r="W27" s="170"/>
      <c r="X27" s="170"/>
      <c r="Y27" s="170"/>
    </row>
    <row r="28" spans="1:25" ht="15.6">
      <c r="A28" s="146"/>
      <c r="B28" s="149"/>
      <c r="C28" s="149"/>
      <c r="F28" s="149"/>
      <c r="G28" s="170"/>
      <c r="H28" s="170"/>
      <c r="I28" s="170"/>
      <c r="J28" s="170"/>
      <c r="K28" s="170"/>
      <c r="L28" s="170"/>
      <c r="M28" s="170"/>
      <c r="N28" s="170"/>
      <c r="O28" s="170"/>
      <c r="P28" s="170"/>
      <c r="Q28" s="170"/>
      <c r="R28" s="170"/>
      <c r="S28" s="170"/>
      <c r="T28" s="170"/>
      <c r="U28" s="170"/>
      <c r="V28" s="170"/>
      <c r="W28" s="170"/>
      <c r="X28" s="170"/>
      <c r="Y28" s="170"/>
    </row>
    <row r="29" spans="1:25" ht="15.6">
      <c r="A29" s="146"/>
      <c r="B29" s="149"/>
      <c r="C29" s="149"/>
      <c r="F29" s="149"/>
      <c r="G29" s="179"/>
      <c r="H29" s="170"/>
      <c r="I29" s="170"/>
      <c r="J29" s="170"/>
      <c r="K29" s="170"/>
      <c r="L29" s="170"/>
      <c r="M29" s="170"/>
      <c r="N29" s="170"/>
      <c r="O29" s="170"/>
      <c r="P29" s="170"/>
      <c r="Q29" s="170"/>
      <c r="R29" s="170"/>
      <c r="S29" s="170"/>
      <c r="T29" s="170"/>
      <c r="U29" s="170"/>
      <c r="V29" s="170"/>
      <c r="W29" s="170"/>
      <c r="X29" s="170"/>
      <c r="Y29" s="170"/>
    </row>
    <row r="30" spans="1:25" ht="15.6">
      <c r="A30" s="146"/>
      <c r="B30" s="149"/>
      <c r="C30" s="149"/>
      <c r="F30" s="149"/>
      <c r="G30" s="170"/>
      <c r="H30" s="170"/>
      <c r="I30" s="170"/>
      <c r="J30" s="170"/>
      <c r="K30" s="170"/>
      <c r="L30" s="170"/>
      <c r="M30" s="170"/>
      <c r="N30" s="170"/>
      <c r="O30" s="170"/>
      <c r="P30" s="170"/>
      <c r="Q30" s="170"/>
      <c r="R30" s="170"/>
      <c r="S30" s="170"/>
      <c r="T30" s="170"/>
      <c r="U30" s="170"/>
      <c r="V30" s="170"/>
      <c r="W30" s="170"/>
      <c r="X30" s="170"/>
      <c r="Y30" s="170"/>
    </row>
    <row r="31" spans="1:25" ht="15.6">
      <c r="A31" s="146"/>
      <c r="B31" s="909"/>
      <c r="C31" s="909"/>
      <c r="F31" s="149"/>
      <c r="G31" s="170"/>
      <c r="H31" s="170"/>
      <c r="I31" s="170"/>
      <c r="J31" s="170"/>
      <c r="K31" s="170"/>
      <c r="L31" s="170"/>
      <c r="M31" s="170"/>
      <c r="N31" s="170"/>
      <c r="O31" s="170"/>
      <c r="P31" s="170"/>
      <c r="Q31" s="170"/>
      <c r="R31" s="170"/>
      <c r="S31" s="170"/>
      <c r="T31" s="170"/>
      <c r="U31" s="170"/>
      <c r="V31" s="170"/>
      <c r="W31" s="170"/>
      <c r="X31" s="170"/>
      <c r="Y31" s="170"/>
    </row>
    <row r="32" spans="1:25" ht="15.6">
      <c r="A32" s="146"/>
      <c r="B32" s="146"/>
      <c r="C32" s="170"/>
      <c r="D32" s="136"/>
      <c r="E32" s="136"/>
      <c r="F32" s="136"/>
      <c r="G32" s="170"/>
      <c r="H32" s="170"/>
      <c r="I32" s="170"/>
      <c r="J32" s="170"/>
      <c r="K32" s="170"/>
      <c r="L32" s="170"/>
      <c r="M32" s="170"/>
      <c r="N32" s="170"/>
      <c r="O32" s="170"/>
      <c r="P32" s="170"/>
      <c r="Q32" s="170"/>
      <c r="R32" s="170"/>
      <c r="S32" s="170"/>
      <c r="T32" s="170"/>
      <c r="U32" s="170"/>
      <c r="V32" s="170"/>
      <c r="W32" s="170"/>
      <c r="X32" s="170"/>
      <c r="Y32" s="170"/>
    </row>
    <row r="33" spans="1:25" ht="15.6">
      <c r="A33" s="146"/>
      <c r="B33" s="146"/>
      <c r="C33" s="170"/>
      <c r="D33" s="909"/>
      <c r="E33" s="909"/>
      <c r="F33" s="909"/>
      <c r="G33" s="170"/>
      <c r="H33" s="170"/>
      <c r="I33" s="170"/>
      <c r="J33" s="170"/>
      <c r="K33" s="170"/>
      <c r="L33" s="170"/>
      <c r="M33" s="170"/>
      <c r="N33" s="170"/>
      <c r="O33" s="170"/>
      <c r="P33" s="170"/>
      <c r="Q33" s="170"/>
      <c r="R33" s="170"/>
      <c r="S33" s="170"/>
      <c r="T33" s="170"/>
      <c r="U33" s="170"/>
      <c r="V33" s="170"/>
      <c r="W33" s="170"/>
      <c r="X33" s="170"/>
      <c r="Y33" s="170"/>
    </row>
  </sheetData>
  <mergeCells count="12">
    <mergeCell ref="D33:F33"/>
    <mergeCell ref="A2:G2"/>
    <mergeCell ref="A3:G3"/>
    <mergeCell ref="A4:B4"/>
    <mergeCell ref="A5:A7"/>
    <mergeCell ref="B5:B7"/>
    <mergeCell ref="C5:C7"/>
    <mergeCell ref="D5:F5"/>
    <mergeCell ref="G5:G7"/>
    <mergeCell ref="B31:C31"/>
    <mergeCell ref="B27:C27"/>
    <mergeCell ref="E26:G26"/>
  </mergeCells>
  <phoneticPr fontId="12" type="noConversion"/>
  <printOptions horizontalCentered="1"/>
  <pageMargins left="0.5" right="0.25" top="0.25" bottom="0.25" header="0.5" footer="0.5"/>
  <pageSetup paperSize="9" orientation="landscape"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4" workbookViewId="0">
      <selection activeCell="A3" sqref="A3:G3"/>
    </sheetView>
  </sheetViews>
  <sheetFormatPr defaultRowHeight="15"/>
  <sheetData>
    <row r="1" spans="1:7">
      <c r="A1" s="659" t="s">
        <v>299</v>
      </c>
      <c r="B1" s="660"/>
      <c r="C1" s="660"/>
      <c r="D1" s="660"/>
      <c r="E1" s="660"/>
      <c r="F1" s="660"/>
      <c r="G1" s="661" t="s">
        <v>347</v>
      </c>
    </row>
    <row r="2" spans="1:7">
      <c r="A2" s="662"/>
      <c r="B2" s="662"/>
      <c r="C2" s="662"/>
      <c r="D2" s="662"/>
      <c r="E2" s="662"/>
      <c r="F2" s="662"/>
      <c r="G2" s="662"/>
    </row>
    <row r="3" spans="1:7">
      <c r="A3" s="934" t="s">
        <v>376</v>
      </c>
      <c r="B3" s="934"/>
      <c r="C3" s="934"/>
      <c r="D3" s="934"/>
      <c r="E3" s="934"/>
      <c r="F3" s="934"/>
      <c r="G3" s="934"/>
    </row>
    <row r="4" spans="1:7">
      <c r="A4" s="659"/>
      <c r="B4" s="660"/>
      <c r="C4" s="660"/>
      <c r="D4" s="660"/>
      <c r="E4" s="660"/>
      <c r="F4" s="660"/>
      <c r="G4" s="660" t="s">
        <v>344</v>
      </c>
    </row>
    <row r="5" spans="1:7" ht="105.6">
      <c r="A5" s="663" t="s">
        <v>11</v>
      </c>
      <c r="B5" s="663" t="s">
        <v>345</v>
      </c>
      <c r="C5" s="663" t="s">
        <v>377</v>
      </c>
      <c r="D5" s="663" t="s">
        <v>342</v>
      </c>
      <c r="E5" s="663" t="s">
        <v>378</v>
      </c>
      <c r="F5" s="663" t="s">
        <v>379</v>
      </c>
      <c r="G5" s="663" t="s">
        <v>343</v>
      </c>
    </row>
    <row r="6" spans="1:7">
      <c r="A6" s="664">
        <v>1</v>
      </c>
      <c r="B6" s="665"/>
      <c r="C6" s="665"/>
      <c r="D6" s="665"/>
      <c r="E6" s="665"/>
      <c r="F6" s="665"/>
      <c r="G6" s="665"/>
    </row>
    <row r="7" spans="1:7">
      <c r="A7" s="666">
        <v>2</v>
      </c>
      <c r="B7" s="667"/>
      <c r="C7" s="667"/>
      <c r="D7" s="667"/>
      <c r="E7" s="667"/>
      <c r="F7" s="667"/>
      <c r="G7" s="667"/>
    </row>
    <row r="8" spans="1:7">
      <c r="A8" s="666">
        <v>3</v>
      </c>
      <c r="B8" s="667"/>
      <c r="C8" s="667"/>
      <c r="D8" s="667"/>
      <c r="E8" s="667"/>
      <c r="F8" s="667"/>
      <c r="G8" s="667"/>
    </row>
    <row r="9" spans="1:7">
      <c r="A9" s="666"/>
      <c r="B9" s="667"/>
      <c r="C9" s="667"/>
      <c r="D9" s="667"/>
      <c r="E9" s="667"/>
      <c r="F9" s="667"/>
      <c r="G9" s="667"/>
    </row>
    <row r="10" spans="1:7">
      <c r="A10" s="666"/>
      <c r="B10" s="667"/>
      <c r="C10" s="667"/>
      <c r="D10" s="667"/>
      <c r="E10" s="667"/>
      <c r="F10" s="667"/>
      <c r="G10" s="667"/>
    </row>
    <row r="11" spans="1:7">
      <c r="A11" s="666"/>
      <c r="B11" s="667"/>
      <c r="C11" s="667"/>
      <c r="D11" s="667"/>
      <c r="E11" s="667"/>
      <c r="F11" s="667"/>
      <c r="G11" s="667"/>
    </row>
    <row r="12" spans="1:7">
      <c r="A12" s="666"/>
      <c r="B12" s="667"/>
      <c r="C12" s="667"/>
      <c r="D12" s="667"/>
      <c r="E12" s="667"/>
      <c r="F12" s="667"/>
      <c r="G12" s="667"/>
    </row>
    <row r="13" spans="1:7">
      <c r="A13" s="666"/>
      <c r="B13" s="667"/>
      <c r="C13" s="667"/>
      <c r="D13" s="667"/>
      <c r="E13" s="667"/>
      <c r="F13" s="667"/>
      <c r="G13" s="667"/>
    </row>
    <row r="14" spans="1:7">
      <c r="A14" s="666"/>
      <c r="B14" s="667"/>
      <c r="C14" s="667"/>
      <c r="D14" s="667"/>
      <c r="E14" s="667"/>
      <c r="F14" s="667"/>
      <c r="G14" s="667"/>
    </row>
    <row r="15" spans="1:7">
      <c r="A15" s="666"/>
      <c r="B15" s="667"/>
      <c r="C15" s="667"/>
      <c r="D15" s="667"/>
      <c r="E15" s="667"/>
      <c r="F15" s="667"/>
      <c r="G15" s="667"/>
    </row>
    <row r="16" spans="1:7">
      <c r="A16" s="666"/>
      <c r="B16" s="667"/>
      <c r="C16" s="667"/>
      <c r="D16" s="667"/>
      <c r="E16" s="667"/>
      <c r="F16" s="667"/>
      <c r="G16" s="667"/>
    </row>
    <row r="17" spans="1:7">
      <c r="A17" s="668"/>
      <c r="B17" s="669"/>
      <c r="C17" s="669"/>
      <c r="D17" s="669"/>
      <c r="E17" s="669"/>
      <c r="F17" s="669"/>
      <c r="G17" s="669"/>
    </row>
    <row r="18" spans="1:7">
      <c r="A18" s="662"/>
      <c r="B18" s="662"/>
      <c r="C18" s="662"/>
      <c r="D18" s="662"/>
      <c r="E18" s="662"/>
      <c r="F18" s="662"/>
      <c r="G18" s="662"/>
    </row>
    <row r="19" spans="1:7">
      <c r="A19" s="662"/>
      <c r="B19" s="662"/>
      <c r="C19" s="662"/>
      <c r="D19" s="662"/>
      <c r="E19" s="662"/>
      <c r="F19" s="662"/>
      <c r="G19" s="662"/>
    </row>
    <row r="20" spans="1:7">
      <c r="A20" s="659"/>
      <c r="B20" s="660"/>
      <c r="C20" s="660"/>
      <c r="D20" s="660"/>
      <c r="E20" s="935" t="s">
        <v>348</v>
      </c>
      <c r="F20" s="935"/>
      <c r="G20" s="935"/>
    </row>
    <row r="21" spans="1:7">
      <c r="A21" s="659"/>
      <c r="B21" s="670" t="s">
        <v>259</v>
      </c>
      <c r="C21" s="660"/>
      <c r="D21" s="660"/>
      <c r="E21" s="934" t="s">
        <v>346</v>
      </c>
      <c r="F21" s="934"/>
      <c r="G21" s="934"/>
    </row>
  </sheetData>
  <mergeCells count="3">
    <mergeCell ref="E21:G21"/>
    <mergeCell ref="A3:G3"/>
    <mergeCell ref="E20:G20"/>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3"/>
  <sheetViews>
    <sheetView tabSelected="1" topLeftCell="A37" workbookViewId="0">
      <selection activeCell="E38" sqref="E38:E42"/>
    </sheetView>
  </sheetViews>
  <sheetFormatPr defaultRowHeight="15"/>
  <cols>
    <col min="1" max="1" width="6.19921875" customWidth="1"/>
    <col min="2" max="2" width="15" customWidth="1"/>
    <col min="3" max="3" width="25.3984375" customWidth="1"/>
    <col min="4" max="4" width="13.8984375" style="675" customWidth="1"/>
    <col min="5" max="5" width="8.796875" style="650" customWidth="1"/>
    <col min="6" max="6" width="26.59765625" customWidth="1"/>
    <col min="7" max="7" width="11.09765625" style="707" customWidth="1"/>
    <col min="8" max="8" width="11.59765625" style="651" customWidth="1"/>
  </cols>
  <sheetData>
    <row r="1" spans="1:9">
      <c r="A1" s="656" t="s">
        <v>679</v>
      </c>
      <c r="B1" s="653"/>
      <c r="C1" s="653"/>
      <c r="D1" s="672"/>
      <c r="E1" s="682"/>
      <c r="F1" s="653"/>
      <c r="G1" s="700"/>
      <c r="H1" s="678"/>
    </row>
    <row r="2" spans="1:9">
      <c r="A2" s="783" t="s">
        <v>680</v>
      </c>
      <c r="B2" s="654"/>
      <c r="C2" s="654"/>
      <c r="D2" s="673"/>
      <c r="E2" s="683"/>
      <c r="F2" s="654"/>
      <c r="G2" s="701"/>
      <c r="H2" s="679"/>
    </row>
    <row r="3" spans="1:9" ht="22.8">
      <c r="A3" s="952" t="s">
        <v>423</v>
      </c>
      <c r="B3" s="952"/>
      <c r="C3" s="952"/>
      <c r="D3" s="952"/>
      <c r="E3" s="952"/>
      <c r="F3" s="952"/>
      <c r="G3" s="952"/>
      <c r="H3" s="952"/>
    </row>
    <row r="4" spans="1:9" ht="18">
      <c r="A4" s="652"/>
      <c r="B4" s="653"/>
      <c r="C4" s="781"/>
      <c r="D4" s="784" t="s">
        <v>424</v>
      </c>
      <c r="E4" s="782"/>
      <c r="F4" s="781"/>
      <c r="G4" s="700"/>
      <c r="H4" s="678"/>
    </row>
    <row r="5" spans="1:9" ht="26.4" customHeight="1">
      <c r="A5" s="971" t="s">
        <v>11</v>
      </c>
      <c r="B5" s="989" t="s">
        <v>403</v>
      </c>
      <c r="C5" s="991" t="s">
        <v>381</v>
      </c>
      <c r="D5" s="992"/>
      <c r="E5" s="993"/>
      <c r="F5" s="991" t="s">
        <v>382</v>
      </c>
      <c r="G5" s="992"/>
      <c r="H5" s="993"/>
      <c r="I5" s="862" t="s">
        <v>644</v>
      </c>
    </row>
    <row r="6" spans="1:9" ht="26.4">
      <c r="A6" s="978"/>
      <c r="B6" s="990"/>
      <c r="C6" s="746" t="s">
        <v>383</v>
      </c>
      <c r="D6" s="674" t="s">
        <v>384</v>
      </c>
      <c r="E6" s="655" t="s">
        <v>396</v>
      </c>
      <c r="F6" s="655" t="s">
        <v>395</v>
      </c>
      <c r="G6" s="674" t="s">
        <v>384</v>
      </c>
      <c r="H6" s="655" t="s">
        <v>396</v>
      </c>
      <c r="I6" s="951"/>
    </row>
    <row r="7" spans="1:9" ht="19.8" customHeight="1">
      <c r="A7" s="694"/>
      <c r="B7" s="694" t="s">
        <v>380</v>
      </c>
      <c r="C7" s="694"/>
      <c r="D7" s="688">
        <f>D9+D21+D30+D37+D46+D53+D58+D63+D66+D70+D74+D83+D91+D97+D103+D112</f>
        <v>4517200000</v>
      </c>
      <c r="E7" s="688">
        <f t="shared" ref="E7:G7" si="0">E9+E21+E30+E37+E46+E53+E58+E63+E66+E70+E74+E83+E91+E97+E103+E112</f>
        <v>0</v>
      </c>
      <c r="F7" s="688">
        <f t="shared" si="0"/>
        <v>0</v>
      </c>
      <c r="G7" s="688">
        <f t="shared" si="0"/>
        <v>5127100000</v>
      </c>
      <c r="H7" s="694"/>
      <c r="I7" s="737"/>
    </row>
    <row r="8" spans="1:9" ht="15.6">
      <c r="A8" s="715">
        <v>1</v>
      </c>
      <c r="B8" s="712" t="s">
        <v>386</v>
      </c>
      <c r="C8" s="695"/>
      <c r="D8" s="689"/>
      <c r="E8" s="684"/>
      <c r="F8" s="695"/>
      <c r="G8" s="702"/>
      <c r="H8" s="680"/>
      <c r="I8" s="737"/>
    </row>
    <row r="9" spans="1:9" ht="17.399999999999999" customHeight="1">
      <c r="A9" s="960">
        <v>2</v>
      </c>
      <c r="B9" s="960" t="s">
        <v>385</v>
      </c>
      <c r="C9" s="738" t="s">
        <v>133</v>
      </c>
      <c r="D9" s="714">
        <f>SUM(D10:D20)</f>
        <v>1323000000</v>
      </c>
      <c r="E9" s="714">
        <f t="shared" ref="E9:G9" si="1">SUM(E10:E20)</f>
        <v>0</v>
      </c>
      <c r="F9" s="714">
        <f t="shared" si="1"/>
        <v>0</v>
      </c>
      <c r="G9" s="714">
        <f t="shared" si="1"/>
        <v>1710000000</v>
      </c>
      <c r="H9" s="740"/>
      <c r="I9" s="945"/>
    </row>
    <row r="10" spans="1:9" ht="26.4">
      <c r="A10" s="961"/>
      <c r="B10" s="961"/>
      <c r="C10" s="676" t="s">
        <v>387</v>
      </c>
      <c r="D10" s="690">
        <v>70000000</v>
      </c>
      <c r="E10" s="756" t="s">
        <v>388</v>
      </c>
      <c r="F10" s="677" t="s">
        <v>394</v>
      </c>
      <c r="G10" s="703">
        <v>300000000</v>
      </c>
      <c r="H10" s="943" t="s">
        <v>388</v>
      </c>
      <c r="I10" s="946"/>
    </row>
    <row r="11" spans="1:9" ht="15" customHeight="1">
      <c r="A11" s="961"/>
      <c r="B11" s="961"/>
      <c r="C11" s="696" t="s">
        <v>389</v>
      </c>
      <c r="D11" s="690">
        <v>85000000</v>
      </c>
      <c r="E11" s="756" t="s">
        <v>388</v>
      </c>
      <c r="F11" s="696" t="s">
        <v>397</v>
      </c>
      <c r="G11" s="703">
        <v>200000000</v>
      </c>
      <c r="H11" s="943"/>
      <c r="I11" s="946"/>
    </row>
    <row r="12" spans="1:9" ht="15" customHeight="1">
      <c r="A12" s="961"/>
      <c r="B12" s="961"/>
      <c r="C12" s="696" t="s">
        <v>390</v>
      </c>
      <c r="D12" s="690">
        <v>150000000</v>
      </c>
      <c r="E12" s="756" t="s">
        <v>388</v>
      </c>
      <c r="F12" s="696" t="s">
        <v>398</v>
      </c>
      <c r="G12" s="703">
        <v>300000000</v>
      </c>
      <c r="H12" s="943"/>
      <c r="I12" s="946"/>
    </row>
    <row r="13" spans="1:9" ht="15" customHeight="1">
      <c r="A13" s="961"/>
      <c r="B13" s="961"/>
      <c r="C13" s="696" t="s">
        <v>391</v>
      </c>
      <c r="D13" s="690">
        <v>180000000</v>
      </c>
      <c r="E13" s="756" t="s">
        <v>388</v>
      </c>
      <c r="F13" s="696" t="s">
        <v>399</v>
      </c>
      <c r="G13" s="703">
        <v>200000000</v>
      </c>
      <c r="H13" s="943"/>
      <c r="I13" s="946"/>
    </row>
    <row r="14" spans="1:9" ht="15" customHeight="1">
      <c r="A14" s="961"/>
      <c r="B14" s="961"/>
      <c r="C14" s="696" t="s">
        <v>392</v>
      </c>
      <c r="D14" s="690">
        <v>60000000</v>
      </c>
      <c r="E14" s="943" t="s">
        <v>630</v>
      </c>
      <c r="F14" s="677" t="s">
        <v>400</v>
      </c>
      <c r="G14" s="703">
        <v>200000000</v>
      </c>
      <c r="H14" s="943"/>
      <c r="I14" s="946"/>
    </row>
    <row r="15" spans="1:9" ht="15" customHeight="1">
      <c r="A15" s="961"/>
      <c r="B15" s="961"/>
      <c r="C15" s="696" t="s">
        <v>393</v>
      </c>
      <c r="D15" s="690">
        <v>140000000</v>
      </c>
      <c r="E15" s="943"/>
      <c r="F15" s="677" t="s">
        <v>401</v>
      </c>
      <c r="G15" s="703">
        <v>250000000</v>
      </c>
      <c r="H15" s="943"/>
      <c r="I15" s="946"/>
    </row>
    <row r="16" spans="1:9" ht="15" customHeight="1">
      <c r="A16" s="961"/>
      <c r="B16" s="961"/>
      <c r="C16" s="696" t="s">
        <v>682</v>
      </c>
      <c r="D16" s="690">
        <v>90000000</v>
      </c>
      <c r="E16" s="756" t="s">
        <v>583</v>
      </c>
      <c r="F16" s="677" t="s">
        <v>402</v>
      </c>
      <c r="G16" s="703">
        <v>80000000</v>
      </c>
      <c r="H16" s="943"/>
      <c r="I16" s="946"/>
    </row>
    <row r="17" spans="1:9" ht="15" customHeight="1">
      <c r="A17" s="961"/>
      <c r="B17" s="961"/>
      <c r="C17" s="677" t="s">
        <v>683</v>
      </c>
      <c r="D17" s="690">
        <v>350000000</v>
      </c>
      <c r="E17" s="943" t="s">
        <v>499</v>
      </c>
      <c r="F17" s="696" t="s">
        <v>681</v>
      </c>
      <c r="G17" s="703">
        <v>50000000</v>
      </c>
      <c r="H17" s="943"/>
      <c r="I17" s="946"/>
    </row>
    <row r="18" spans="1:9" ht="15.6" customHeight="1">
      <c r="A18" s="961"/>
      <c r="B18" s="961"/>
      <c r="C18" s="696" t="s">
        <v>684</v>
      </c>
      <c r="D18" s="690">
        <v>70000000</v>
      </c>
      <c r="E18" s="943"/>
      <c r="F18" s="696" t="s">
        <v>685</v>
      </c>
      <c r="G18" s="703">
        <v>50000000</v>
      </c>
      <c r="H18" s="943" t="s">
        <v>499</v>
      </c>
      <c r="I18" s="946"/>
    </row>
    <row r="19" spans="1:9" ht="15.6" customHeight="1">
      <c r="A19" s="961"/>
      <c r="B19" s="961"/>
      <c r="C19" s="696" t="s">
        <v>686</v>
      </c>
      <c r="D19" s="690">
        <v>48000000</v>
      </c>
      <c r="E19" s="943"/>
      <c r="F19" s="696" t="s">
        <v>687</v>
      </c>
      <c r="G19" s="703">
        <v>30000000</v>
      </c>
      <c r="H19" s="943"/>
      <c r="I19" s="946"/>
    </row>
    <row r="20" spans="1:9" ht="15.6" customHeight="1">
      <c r="A20" s="962"/>
      <c r="B20" s="962"/>
      <c r="C20" s="697" t="s">
        <v>688</v>
      </c>
      <c r="D20" s="691">
        <v>80000000</v>
      </c>
      <c r="E20" s="944"/>
      <c r="F20" s="697" t="s">
        <v>510</v>
      </c>
      <c r="G20" s="704">
        <v>50000000</v>
      </c>
      <c r="H20" s="944"/>
      <c r="I20" s="947"/>
    </row>
    <row r="21" spans="1:9" ht="15" customHeight="1">
      <c r="A21" s="955">
        <v>3</v>
      </c>
      <c r="B21" s="955" t="s">
        <v>404</v>
      </c>
      <c r="C21" s="731" t="s">
        <v>133</v>
      </c>
      <c r="D21" s="734">
        <f>SUM(D22:D29)</f>
        <v>1091000000</v>
      </c>
      <c r="E21" s="734">
        <f t="shared" ref="E21:G21" si="2">SUM(E22:E29)</f>
        <v>0</v>
      </c>
      <c r="F21" s="734">
        <f t="shared" si="2"/>
        <v>0</v>
      </c>
      <c r="G21" s="734">
        <f t="shared" si="2"/>
        <v>705000000</v>
      </c>
      <c r="H21" s="733"/>
      <c r="I21" s="945"/>
    </row>
    <row r="22" spans="1:9" ht="17.399999999999999" customHeight="1">
      <c r="A22" s="956"/>
      <c r="B22" s="956"/>
      <c r="C22" s="713" t="s">
        <v>412</v>
      </c>
      <c r="D22" s="716">
        <v>60000000</v>
      </c>
      <c r="E22" s="753" t="s">
        <v>411</v>
      </c>
      <c r="F22" s="713" t="s">
        <v>405</v>
      </c>
      <c r="G22" s="717">
        <v>205000000</v>
      </c>
      <c r="H22" s="958" t="s">
        <v>388</v>
      </c>
      <c r="I22" s="946"/>
    </row>
    <row r="23" spans="1:9" ht="15" customHeight="1">
      <c r="A23" s="956"/>
      <c r="B23" s="956"/>
      <c r="C23" s="696" t="s">
        <v>413</v>
      </c>
      <c r="D23" s="690">
        <v>90000000</v>
      </c>
      <c r="E23" s="750"/>
      <c r="F23" s="696" t="s">
        <v>406</v>
      </c>
      <c r="G23" s="703">
        <v>200000000</v>
      </c>
      <c r="H23" s="959"/>
      <c r="I23" s="946"/>
    </row>
    <row r="24" spans="1:9" ht="15" customHeight="1">
      <c r="A24" s="956"/>
      <c r="B24" s="956"/>
      <c r="C24" s="696" t="s">
        <v>414</v>
      </c>
      <c r="D24" s="690">
        <v>160000000</v>
      </c>
      <c r="E24" s="750"/>
      <c r="F24" s="696" t="s">
        <v>407</v>
      </c>
      <c r="G24" s="703">
        <v>150000000</v>
      </c>
      <c r="H24" s="959"/>
      <c r="I24" s="946"/>
    </row>
    <row r="25" spans="1:9" ht="15" customHeight="1">
      <c r="A25" s="956"/>
      <c r="B25" s="956"/>
      <c r="C25" s="696" t="s">
        <v>415</v>
      </c>
      <c r="D25" s="690">
        <v>140000000</v>
      </c>
      <c r="E25" s="752"/>
      <c r="F25" s="722"/>
      <c r="G25" s="723"/>
      <c r="H25" s="680"/>
      <c r="I25" s="946"/>
    </row>
    <row r="26" spans="1:9" ht="15" customHeight="1">
      <c r="A26" s="956"/>
      <c r="B26" s="956"/>
      <c r="C26" s="696" t="s">
        <v>416</v>
      </c>
      <c r="D26" s="690">
        <v>195000000</v>
      </c>
      <c r="E26" s="749" t="s">
        <v>420</v>
      </c>
      <c r="F26" s="696" t="s">
        <v>408</v>
      </c>
      <c r="G26" s="703">
        <v>80000000</v>
      </c>
      <c r="H26" s="953" t="s">
        <v>411</v>
      </c>
      <c r="I26" s="946"/>
    </row>
    <row r="27" spans="1:9" ht="15" customHeight="1">
      <c r="A27" s="956"/>
      <c r="B27" s="956"/>
      <c r="C27" s="696" t="s">
        <v>419</v>
      </c>
      <c r="D27" s="690">
        <v>160000000</v>
      </c>
      <c r="E27" s="750"/>
      <c r="F27" s="696" t="s">
        <v>410</v>
      </c>
      <c r="G27" s="703">
        <v>70000000</v>
      </c>
      <c r="H27" s="954"/>
      <c r="I27" s="946"/>
    </row>
    <row r="28" spans="1:9" ht="15" customHeight="1">
      <c r="A28" s="956"/>
      <c r="B28" s="956"/>
      <c r="C28" s="696" t="s">
        <v>418</v>
      </c>
      <c r="D28" s="690">
        <v>126000000</v>
      </c>
      <c r="E28" s="750"/>
      <c r="F28" s="696"/>
      <c r="G28" s="703"/>
      <c r="H28" s="676"/>
      <c r="I28" s="946"/>
    </row>
    <row r="29" spans="1:9" ht="15" customHeight="1">
      <c r="A29" s="957"/>
      <c r="B29" s="957"/>
      <c r="C29" s="697" t="s">
        <v>417</v>
      </c>
      <c r="D29" s="691">
        <v>160000000</v>
      </c>
      <c r="E29" s="751"/>
      <c r="F29" s="697"/>
      <c r="G29" s="704"/>
      <c r="H29" s="681"/>
      <c r="I29" s="947"/>
    </row>
    <row r="30" spans="1:9" ht="15" customHeight="1">
      <c r="A30" s="960">
        <v>4</v>
      </c>
      <c r="B30" s="960" t="s">
        <v>421</v>
      </c>
      <c r="C30" s="738" t="s">
        <v>133</v>
      </c>
      <c r="D30" s="757">
        <f>SUM(D31:D36)</f>
        <v>174000000</v>
      </c>
      <c r="E30" s="757">
        <f t="shared" ref="E30:G30" si="3">SUM(E31:E36)</f>
        <v>0</v>
      </c>
      <c r="F30" s="757">
        <f t="shared" si="3"/>
        <v>0</v>
      </c>
      <c r="G30" s="757">
        <f t="shared" si="3"/>
        <v>335000000</v>
      </c>
      <c r="H30" s="740"/>
      <c r="I30" s="995"/>
    </row>
    <row r="31" spans="1:9" ht="15" customHeight="1">
      <c r="A31" s="961"/>
      <c r="B31" s="961"/>
      <c r="C31" s="766" t="s">
        <v>422</v>
      </c>
      <c r="D31" s="767">
        <v>50000000</v>
      </c>
      <c r="E31" s="994" t="s">
        <v>426</v>
      </c>
      <c r="F31" s="696" t="s">
        <v>431</v>
      </c>
      <c r="G31" s="703">
        <v>200000000</v>
      </c>
      <c r="H31" s="943" t="s">
        <v>411</v>
      </c>
      <c r="I31" s="996"/>
    </row>
    <row r="32" spans="1:9" ht="15" customHeight="1">
      <c r="A32" s="961"/>
      <c r="B32" s="961"/>
      <c r="C32" s="676" t="s">
        <v>425</v>
      </c>
      <c r="D32" s="690">
        <v>40000000</v>
      </c>
      <c r="E32" s="994"/>
      <c r="F32" s="696" t="s">
        <v>432</v>
      </c>
      <c r="G32" s="703">
        <v>30000000</v>
      </c>
      <c r="H32" s="943"/>
      <c r="I32" s="996"/>
    </row>
    <row r="33" spans="1:9" ht="15" customHeight="1">
      <c r="A33" s="961"/>
      <c r="B33" s="961"/>
      <c r="C33" s="696" t="s">
        <v>427</v>
      </c>
      <c r="D33" s="690">
        <v>25000000</v>
      </c>
      <c r="E33" s="994"/>
      <c r="F33" s="696" t="s">
        <v>433</v>
      </c>
      <c r="G33" s="703">
        <v>40000000</v>
      </c>
      <c r="H33" s="943"/>
      <c r="I33" s="996"/>
    </row>
    <row r="34" spans="1:9" ht="26.4">
      <c r="A34" s="961"/>
      <c r="B34" s="961"/>
      <c r="C34" s="677" t="s">
        <v>428</v>
      </c>
      <c r="D34" s="703">
        <v>20000000</v>
      </c>
      <c r="E34" s="685" t="s">
        <v>411</v>
      </c>
      <c r="F34" s="696" t="s">
        <v>434</v>
      </c>
      <c r="G34" s="703">
        <v>15000000</v>
      </c>
      <c r="H34" s="943"/>
      <c r="I34" s="996"/>
    </row>
    <row r="35" spans="1:9" ht="15" customHeight="1">
      <c r="A35" s="961"/>
      <c r="B35" s="961"/>
      <c r="C35" s="696" t="s">
        <v>429</v>
      </c>
      <c r="D35" s="690">
        <v>30000000</v>
      </c>
      <c r="E35" s="943" t="s">
        <v>420</v>
      </c>
      <c r="F35" s="696" t="s">
        <v>435</v>
      </c>
      <c r="G35" s="703">
        <v>30000000</v>
      </c>
      <c r="H35" s="943" t="s">
        <v>420</v>
      </c>
      <c r="I35" s="996"/>
    </row>
    <row r="36" spans="1:9" ht="15" customHeight="1">
      <c r="A36" s="962"/>
      <c r="B36" s="962"/>
      <c r="C36" s="697" t="s">
        <v>430</v>
      </c>
      <c r="D36" s="691">
        <v>9000000</v>
      </c>
      <c r="E36" s="944"/>
      <c r="F36" s="697" t="s">
        <v>436</v>
      </c>
      <c r="G36" s="704">
        <v>20000000</v>
      </c>
      <c r="H36" s="944"/>
      <c r="I36" s="997"/>
    </row>
    <row r="37" spans="1:9" ht="15" customHeight="1">
      <c r="A37" s="956">
        <v>5</v>
      </c>
      <c r="B37" s="956" t="s">
        <v>437</v>
      </c>
      <c r="C37" s="730" t="s">
        <v>133</v>
      </c>
      <c r="D37" s="732">
        <f>SUM(D38:D45)</f>
        <v>78500000</v>
      </c>
      <c r="E37" s="732">
        <f t="shared" ref="E37:G37" si="4">SUM(E38:E45)</f>
        <v>0</v>
      </c>
      <c r="F37" s="732">
        <f t="shared" si="4"/>
        <v>0</v>
      </c>
      <c r="G37" s="732">
        <f t="shared" si="4"/>
        <v>300000000</v>
      </c>
      <c r="H37" s="718"/>
      <c r="I37" s="945"/>
    </row>
    <row r="38" spans="1:9" ht="15.6" customHeight="1">
      <c r="A38" s="956"/>
      <c r="B38" s="956"/>
      <c r="C38" s="727" t="s">
        <v>447</v>
      </c>
      <c r="D38" s="728">
        <v>24000000</v>
      </c>
      <c r="E38" s="958" t="s">
        <v>420</v>
      </c>
      <c r="F38" s="727" t="s">
        <v>438</v>
      </c>
      <c r="G38" s="729">
        <v>150000000</v>
      </c>
      <c r="H38" s="733" t="s">
        <v>446</v>
      </c>
      <c r="I38" s="946"/>
    </row>
    <row r="39" spans="1:9" ht="15" customHeight="1">
      <c r="A39" s="956"/>
      <c r="B39" s="956"/>
      <c r="C39" s="708" t="s">
        <v>448</v>
      </c>
      <c r="D39" s="709">
        <v>20000000</v>
      </c>
      <c r="E39" s="959"/>
      <c r="F39" s="708" t="s">
        <v>439</v>
      </c>
      <c r="G39" s="711">
        <v>20000000</v>
      </c>
      <c r="H39" s="953" t="s">
        <v>411</v>
      </c>
      <c r="I39" s="946"/>
    </row>
    <row r="40" spans="1:9" ht="15" customHeight="1">
      <c r="A40" s="956"/>
      <c r="B40" s="956"/>
      <c r="C40" s="708" t="s">
        <v>449</v>
      </c>
      <c r="D40" s="709">
        <v>18000000</v>
      </c>
      <c r="E40" s="959"/>
      <c r="F40" s="708" t="s">
        <v>440</v>
      </c>
      <c r="G40" s="711">
        <v>20000000</v>
      </c>
      <c r="H40" s="959"/>
      <c r="I40" s="946"/>
    </row>
    <row r="41" spans="1:9" ht="15" customHeight="1">
      <c r="A41" s="956"/>
      <c r="B41" s="956"/>
      <c r="C41" s="708" t="s">
        <v>450</v>
      </c>
      <c r="D41" s="709">
        <v>8500000</v>
      </c>
      <c r="E41" s="959"/>
      <c r="F41" s="708" t="s">
        <v>441</v>
      </c>
      <c r="G41" s="711">
        <v>5000000</v>
      </c>
      <c r="H41" s="959"/>
      <c r="I41" s="946"/>
    </row>
    <row r="42" spans="1:9" ht="15" customHeight="1">
      <c r="A42" s="956"/>
      <c r="B42" s="956"/>
      <c r="C42" s="708" t="s">
        <v>451</v>
      </c>
      <c r="D42" s="709">
        <v>8000000</v>
      </c>
      <c r="E42" s="954"/>
      <c r="F42" s="708" t="s">
        <v>442</v>
      </c>
      <c r="G42" s="711">
        <v>30000000</v>
      </c>
      <c r="H42" s="959"/>
      <c r="I42" s="946"/>
    </row>
    <row r="43" spans="1:9" ht="15" customHeight="1">
      <c r="A43" s="956"/>
      <c r="B43" s="956"/>
      <c r="C43" s="708"/>
      <c r="D43" s="709"/>
      <c r="E43" s="710"/>
      <c r="F43" s="708" t="s">
        <v>443</v>
      </c>
      <c r="G43" s="711">
        <v>30000000</v>
      </c>
      <c r="H43" s="959"/>
      <c r="I43" s="946"/>
    </row>
    <row r="44" spans="1:9" ht="15" customHeight="1">
      <c r="A44" s="956"/>
      <c r="B44" s="956"/>
      <c r="C44" s="708"/>
      <c r="D44" s="709"/>
      <c r="E44" s="710"/>
      <c r="F44" s="708" t="s">
        <v>444</v>
      </c>
      <c r="G44" s="711">
        <v>30000000</v>
      </c>
      <c r="H44" s="959"/>
      <c r="I44" s="946"/>
    </row>
    <row r="45" spans="1:9" ht="15" customHeight="1">
      <c r="A45" s="957"/>
      <c r="B45" s="957"/>
      <c r="C45" s="697"/>
      <c r="D45" s="691"/>
      <c r="E45" s="686"/>
      <c r="F45" s="697" t="s">
        <v>445</v>
      </c>
      <c r="G45" s="704">
        <v>15000000</v>
      </c>
      <c r="H45" s="965"/>
      <c r="I45" s="947"/>
    </row>
    <row r="46" spans="1:9" ht="15" customHeight="1">
      <c r="A46" s="968">
        <v>6</v>
      </c>
      <c r="B46" s="939" t="s">
        <v>452</v>
      </c>
      <c r="C46" s="738" t="s">
        <v>133</v>
      </c>
      <c r="D46" s="757">
        <f>SUM(D47:D52)</f>
        <v>340000000</v>
      </c>
      <c r="E46" s="757">
        <f t="shared" ref="E46" si="5">SUM(E47:E52)</f>
        <v>0</v>
      </c>
      <c r="G46" s="757">
        <f>SUM(G47:G52)</f>
        <v>355000000</v>
      </c>
      <c r="H46" s="755"/>
      <c r="I46" s="945"/>
    </row>
    <row r="47" spans="1:9" ht="15.6" customHeight="1">
      <c r="A47" s="969"/>
      <c r="B47" s="940"/>
      <c r="C47" s="696" t="s">
        <v>645</v>
      </c>
      <c r="D47" s="690">
        <v>90000000</v>
      </c>
      <c r="E47" s="943" t="s">
        <v>420</v>
      </c>
      <c r="F47" s="696" t="s">
        <v>649</v>
      </c>
      <c r="G47" s="703">
        <v>25000000</v>
      </c>
      <c r="H47" s="943" t="s">
        <v>651</v>
      </c>
      <c r="I47" s="946"/>
    </row>
    <row r="48" spans="1:9" ht="15" customHeight="1">
      <c r="A48" s="969"/>
      <c r="B48" s="940"/>
      <c r="C48" s="696" t="s">
        <v>533</v>
      </c>
      <c r="D48" s="690">
        <v>20000000</v>
      </c>
      <c r="E48" s="943"/>
      <c r="F48" s="696" t="s">
        <v>650</v>
      </c>
      <c r="G48" s="703">
        <v>70000000</v>
      </c>
      <c r="H48" s="943"/>
      <c r="I48" s="946"/>
    </row>
    <row r="49" spans="1:9" ht="15" customHeight="1">
      <c r="A49" s="969"/>
      <c r="B49" s="940"/>
      <c r="C49" s="696" t="s">
        <v>646</v>
      </c>
      <c r="D49" s="690">
        <v>100000000</v>
      </c>
      <c r="E49" s="943"/>
      <c r="F49" s="696" t="s">
        <v>654</v>
      </c>
      <c r="G49" s="703">
        <v>40000000</v>
      </c>
      <c r="H49" s="943" t="s">
        <v>420</v>
      </c>
      <c r="I49" s="946"/>
    </row>
    <row r="50" spans="1:9" ht="15" customHeight="1">
      <c r="A50" s="969"/>
      <c r="B50" s="940"/>
      <c r="C50" s="696" t="s">
        <v>647</v>
      </c>
      <c r="D50" s="690">
        <v>20000000</v>
      </c>
      <c r="E50" s="943"/>
      <c r="F50" s="696" t="s">
        <v>652</v>
      </c>
      <c r="G50" s="703">
        <v>60000000</v>
      </c>
      <c r="H50" s="943"/>
      <c r="I50" s="946"/>
    </row>
    <row r="51" spans="1:9" ht="15" customHeight="1">
      <c r="A51" s="969"/>
      <c r="B51" s="940"/>
      <c r="C51" s="696" t="s">
        <v>648</v>
      </c>
      <c r="D51" s="690">
        <v>70000000</v>
      </c>
      <c r="E51" s="943"/>
      <c r="F51" s="696" t="s">
        <v>655</v>
      </c>
      <c r="G51" s="703">
        <v>40000000</v>
      </c>
      <c r="H51" s="943"/>
      <c r="I51" s="946"/>
    </row>
    <row r="52" spans="1:9" ht="15" customHeight="1">
      <c r="A52" s="970"/>
      <c r="B52" s="941"/>
      <c r="C52" s="697" t="s">
        <v>656</v>
      </c>
      <c r="D52" s="691">
        <v>40000000</v>
      </c>
      <c r="E52" s="686"/>
      <c r="F52" s="697" t="s">
        <v>653</v>
      </c>
      <c r="G52" s="704">
        <v>120000000</v>
      </c>
      <c r="H52" s="686" t="s">
        <v>499</v>
      </c>
      <c r="I52" s="947"/>
    </row>
    <row r="53" spans="1:9" ht="15.6" customHeight="1">
      <c r="A53" s="936">
        <v>7</v>
      </c>
      <c r="B53" s="727"/>
      <c r="C53" s="731" t="s">
        <v>133</v>
      </c>
      <c r="D53" s="734">
        <f>SUM(D54:D57)</f>
        <v>139000000</v>
      </c>
      <c r="E53" s="734">
        <f t="shared" ref="E53:G53" si="6">SUM(E54:E57)</f>
        <v>0</v>
      </c>
      <c r="F53" s="734">
        <f t="shared" si="6"/>
        <v>0</v>
      </c>
      <c r="G53" s="734">
        <f t="shared" si="6"/>
        <v>90000000</v>
      </c>
      <c r="H53" s="733"/>
      <c r="I53" s="945"/>
    </row>
    <row r="54" spans="1:9">
      <c r="A54" s="937"/>
      <c r="B54" s="730" t="s">
        <v>453</v>
      </c>
      <c r="C54" s="708" t="s">
        <v>623</v>
      </c>
      <c r="D54" s="709">
        <v>64000000</v>
      </c>
      <c r="E54" s="953" t="s">
        <v>420</v>
      </c>
      <c r="F54" s="708" t="s">
        <v>626</v>
      </c>
      <c r="G54" s="711">
        <v>20000000</v>
      </c>
      <c r="H54" s="953" t="s">
        <v>627</v>
      </c>
      <c r="I54" s="946"/>
    </row>
    <row r="55" spans="1:9">
      <c r="A55" s="937"/>
      <c r="B55" s="708"/>
      <c r="C55" s="708" t="s">
        <v>624</v>
      </c>
      <c r="D55" s="709">
        <v>40000000</v>
      </c>
      <c r="E55" s="954"/>
      <c r="F55" s="708" t="s">
        <v>628</v>
      </c>
      <c r="G55" s="711">
        <v>30000000</v>
      </c>
      <c r="H55" s="959"/>
      <c r="I55" s="946"/>
    </row>
    <row r="56" spans="1:9">
      <c r="A56" s="937"/>
      <c r="B56" s="708"/>
      <c r="C56" s="708" t="s">
        <v>625</v>
      </c>
      <c r="D56" s="709">
        <v>35000000</v>
      </c>
      <c r="E56" s="710" t="s">
        <v>388</v>
      </c>
      <c r="F56" s="708" t="s">
        <v>629</v>
      </c>
      <c r="G56" s="711">
        <v>40000000</v>
      </c>
      <c r="H56" s="959"/>
      <c r="I56" s="946"/>
    </row>
    <row r="57" spans="1:9">
      <c r="A57" s="938"/>
      <c r="B57" s="697"/>
      <c r="C57" s="697"/>
      <c r="D57" s="691"/>
      <c r="E57" s="686"/>
      <c r="F57" s="697"/>
      <c r="G57" s="704"/>
      <c r="H57" s="965"/>
      <c r="I57" s="947"/>
    </row>
    <row r="58" spans="1:9" ht="15" customHeight="1">
      <c r="A58" s="936">
        <v>8</v>
      </c>
      <c r="B58" s="939" t="s">
        <v>454</v>
      </c>
      <c r="C58" s="738" t="s">
        <v>133</v>
      </c>
      <c r="D58" s="716"/>
      <c r="E58" s="755"/>
      <c r="F58" s="713"/>
      <c r="G58" s="717"/>
      <c r="H58" s="755"/>
      <c r="I58" s="995"/>
    </row>
    <row r="59" spans="1:9" ht="15.6" customHeight="1">
      <c r="A59" s="937"/>
      <c r="B59" s="940"/>
      <c r="C59" s="696" t="s">
        <v>455</v>
      </c>
      <c r="D59" s="690"/>
      <c r="E59" s="943"/>
      <c r="F59" s="696" t="s">
        <v>456</v>
      </c>
      <c r="G59" s="703"/>
      <c r="H59" s="943"/>
      <c r="I59" s="996"/>
    </row>
    <row r="60" spans="1:9" ht="15" customHeight="1">
      <c r="A60" s="937"/>
      <c r="B60" s="940"/>
      <c r="C60" s="696" t="s">
        <v>457</v>
      </c>
      <c r="D60" s="690"/>
      <c r="E60" s="943"/>
      <c r="F60" s="696" t="s">
        <v>458</v>
      </c>
      <c r="G60" s="703"/>
      <c r="H60" s="943"/>
      <c r="I60" s="996"/>
    </row>
    <row r="61" spans="1:9" ht="15" customHeight="1">
      <c r="A61" s="937"/>
      <c r="B61" s="940"/>
      <c r="C61" s="696" t="s">
        <v>461</v>
      </c>
      <c r="D61" s="690"/>
      <c r="E61" s="943"/>
      <c r="F61" s="696" t="s">
        <v>459</v>
      </c>
      <c r="G61" s="703"/>
      <c r="H61" s="943"/>
      <c r="I61" s="996"/>
    </row>
    <row r="62" spans="1:9" ht="15" customHeight="1">
      <c r="A62" s="938"/>
      <c r="B62" s="941"/>
      <c r="C62" s="697" t="s">
        <v>462</v>
      </c>
      <c r="D62" s="691"/>
      <c r="E62" s="944"/>
      <c r="F62" s="697" t="s">
        <v>460</v>
      </c>
      <c r="G62" s="704"/>
      <c r="H62" s="944"/>
      <c r="I62" s="997"/>
    </row>
    <row r="63" spans="1:9" ht="15" customHeight="1">
      <c r="A63" s="936">
        <v>9</v>
      </c>
      <c r="B63" s="971" t="s">
        <v>463</v>
      </c>
      <c r="C63" s="730" t="s">
        <v>133</v>
      </c>
      <c r="D63" s="725"/>
      <c r="E63" s="718"/>
      <c r="F63" s="724"/>
      <c r="G63" s="739">
        <f>SUM(G64)</f>
        <v>8100000</v>
      </c>
      <c r="H63" s="718"/>
      <c r="I63" s="945"/>
    </row>
    <row r="64" spans="1:9" ht="15.6" customHeight="1">
      <c r="A64" s="937"/>
      <c r="B64" s="972"/>
      <c r="C64" s="727" t="s">
        <v>465</v>
      </c>
      <c r="D64" s="728"/>
      <c r="E64" s="721"/>
      <c r="F64" s="958" t="s">
        <v>464</v>
      </c>
      <c r="G64" s="966">
        <v>8100000</v>
      </c>
      <c r="H64" s="958" t="s">
        <v>420</v>
      </c>
      <c r="I64" s="946"/>
    </row>
    <row r="65" spans="1:9" ht="15" customHeight="1">
      <c r="A65" s="938"/>
      <c r="B65" s="978"/>
      <c r="C65" s="697"/>
      <c r="D65" s="691"/>
      <c r="E65" s="686"/>
      <c r="F65" s="965"/>
      <c r="G65" s="967"/>
      <c r="H65" s="965"/>
      <c r="I65" s="947"/>
    </row>
    <row r="66" spans="1:9">
      <c r="A66" s="968">
        <v>10</v>
      </c>
      <c r="B66" s="939" t="s">
        <v>466</v>
      </c>
      <c r="C66" s="738" t="s">
        <v>133</v>
      </c>
      <c r="D66" s="716"/>
      <c r="E66" s="755"/>
      <c r="F66" s="755"/>
      <c r="G66" s="769">
        <f>SUM(G67:G69)</f>
        <v>623000000</v>
      </c>
      <c r="H66" s="755"/>
      <c r="I66" s="995"/>
    </row>
    <row r="67" spans="1:9" ht="26.4">
      <c r="A67" s="969"/>
      <c r="B67" s="940"/>
      <c r="C67" s="963"/>
      <c r="D67" s="982"/>
      <c r="E67" s="943"/>
      <c r="F67" s="770" t="s">
        <v>467</v>
      </c>
      <c r="G67" s="703">
        <v>490000000</v>
      </c>
      <c r="H67" s="685" t="s">
        <v>388</v>
      </c>
      <c r="I67" s="996"/>
    </row>
    <row r="68" spans="1:9" ht="15" customHeight="1">
      <c r="A68" s="969"/>
      <c r="B68" s="940"/>
      <c r="C68" s="963"/>
      <c r="D68" s="982"/>
      <c r="E68" s="943"/>
      <c r="F68" s="696" t="s">
        <v>468</v>
      </c>
      <c r="G68" s="703">
        <v>120000000</v>
      </c>
      <c r="H68" s="943" t="s">
        <v>420</v>
      </c>
      <c r="I68" s="996"/>
    </row>
    <row r="69" spans="1:9" ht="15" customHeight="1">
      <c r="A69" s="970"/>
      <c r="B69" s="941"/>
      <c r="C69" s="964"/>
      <c r="D69" s="983"/>
      <c r="E69" s="944"/>
      <c r="F69" s="697" t="s">
        <v>469</v>
      </c>
      <c r="G69" s="704">
        <v>13000000</v>
      </c>
      <c r="H69" s="944"/>
      <c r="I69" s="997"/>
    </row>
    <row r="70" spans="1:9">
      <c r="A70" s="968">
        <v>11</v>
      </c>
      <c r="B70" s="939" t="s">
        <v>470</v>
      </c>
      <c r="C70" s="771" t="s">
        <v>133</v>
      </c>
      <c r="D70" s="757">
        <f>SUM(D71:D73)</f>
        <v>93000000</v>
      </c>
      <c r="E70" s="757">
        <f t="shared" ref="E70:H70" si="7">SUM(E71:E73)</f>
        <v>0</v>
      </c>
      <c r="F70" s="757">
        <f t="shared" si="7"/>
        <v>0</v>
      </c>
      <c r="G70" s="757">
        <f t="shared" si="7"/>
        <v>50000000</v>
      </c>
      <c r="H70" s="717">
        <f t="shared" si="7"/>
        <v>0</v>
      </c>
      <c r="I70" s="763"/>
    </row>
    <row r="71" spans="1:9" ht="15.6" customHeight="1">
      <c r="A71" s="969"/>
      <c r="B71" s="940"/>
      <c r="C71" s="696" t="s">
        <v>472</v>
      </c>
      <c r="D71" s="690">
        <v>18000000</v>
      </c>
      <c r="E71" s="943" t="s">
        <v>411</v>
      </c>
      <c r="F71" s="943" t="s">
        <v>471</v>
      </c>
      <c r="G71" s="973">
        <v>50000000</v>
      </c>
      <c r="H71" s="943" t="s">
        <v>388</v>
      </c>
      <c r="I71" s="764"/>
    </row>
    <row r="72" spans="1:9" ht="15" customHeight="1">
      <c r="A72" s="969"/>
      <c r="B72" s="940"/>
      <c r="C72" s="696" t="s">
        <v>473</v>
      </c>
      <c r="D72" s="690">
        <v>40000000</v>
      </c>
      <c r="E72" s="943"/>
      <c r="F72" s="943"/>
      <c r="G72" s="973"/>
      <c r="H72" s="943"/>
      <c r="I72" s="764"/>
    </row>
    <row r="73" spans="1:9" ht="15" customHeight="1">
      <c r="A73" s="970"/>
      <c r="B73" s="941"/>
      <c r="C73" s="697" t="s">
        <v>474</v>
      </c>
      <c r="D73" s="691">
        <v>35000000</v>
      </c>
      <c r="E73" s="944"/>
      <c r="F73" s="944"/>
      <c r="G73" s="974"/>
      <c r="H73" s="944"/>
      <c r="I73" s="765"/>
    </row>
    <row r="74" spans="1:9" ht="15" customHeight="1">
      <c r="A74" s="987">
        <v>12</v>
      </c>
      <c r="B74" s="971" t="s">
        <v>475</v>
      </c>
      <c r="C74" s="730" t="s">
        <v>133</v>
      </c>
      <c r="D74" s="732">
        <f>SUM(D75:D82)</f>
        <v>100000000</v>
      </c>
      <c r="E74" s="732">
        <f t="shared" ref="E74:G74" si="8">SUM(E75:E82)</f>
        <v>0</v>
      </c>
      <c r="F74" s="732">
        <f t="shared" si="8"/>
        <v>0</v>
      </c>
      <c r="G74" s="732">
        <f t="shared" si="8"/>
        <v>470000000</v>
      </c>
      <c r="H74" s="718"/>
      <c r="I74" s="945"/>
    </row>
    <row r="75" spans="1:9" ht="15.6" customHeight="1">
      <c r="A75" s="988"/>
      <c r="B75" s="972"/>
      <c r="C75" s="727" t="s">
        <v>484</v>
      </c>
      <c r="D75" s="728">
        <v>35000000</v>
      </c>
      <c r="E75" s="958" t="s">
        <v>388</v>
      </c>
      <c r="F75" s="727" t="s">
        <v>476</v>
      </c>
      <c r="G75" s="729">
        <v>150000000</v>
      </c>
      <c r="H75" s="958" t="s">
        <v>388</v>
      </c>
      <c r="I75" s="946"/>
    </row>
    <row r="76" spans="1:9" ht="15" customHeight="1">
      <c r="A76" s="988"/>
      <c r="B76" s="972"/>
      <c r="C76" s="708" t="s">
        <v>485</v>
      </c>
      <c r="D76" s="709">
        <v>30000000</v>
      </c>
      <c r="E76" s="954"/>
      <c r="F76" s="708" t="s">
        <v>477</v>
      </c>
      <c r="G76" s="711">
        <v>50000000</v>
      </c>
      <c r="H76" s="959"/>
      <c r="I76" s="946"/>
    </row>
    <row r="77" spans="1:9" ht="15" customHeight="1">
      <c r="A77" s="988"/>
      <c r="B77" s="972"/>
      <c r="C77" s="708" t="s">
        <v>486</v>
      </c>
      <c r="D77" s="709">
        <v>20000000</v>
      </c>
      <c r="E77" s="710" t="s">
        <v>388</v>
      </c>
      <c r="F77" s="708" t="s">
        <v>478</v>
      </c>
      <c r="G77" s="711">
        <v>100000000</v>
      </c>
      <c r="H77" s="959"/>
      <c r="I77" s="946"/>
    </row>
    <row r="78" spans="1:9" ht="15" customHeight="1">
      <c r="A78" s="988"/>
      <c r="B78" s="972"/>
      <c r="C78" s="708" t="s">
        <v>486</v>
      </c>
      <c r="D78" s="709">
        <v>15000000</v>
      </c>
      <c r="E78" s="710" t="s">
        <v>411</v>
      </c>
      <c r="F78" s="708" t="s">
        <v>479</v>
      </c>
      <c r="G78" s="711">
        <v>20000000</v>
      </c>
      <c r="H78" s="959"/>
      <c r="I78" s="946"/>
    </row>
    <row r="79" spans="1:9" ht="15" customHeight="1">
      <c r="A79" s="988"/>
      <c r="B79" s="972"/>
      <c r="C79" s="708"/>
      <c r="D79" s="709"/>
      <c r="E79" s="710"/>
      <c r="F79" s="708" t="s">
        <v>480</v>
      </c>
      <c r="G79" s="711">
        <v>40000000</v>
      </c>
      <c r="H79" s="959"/>
      <c r="I79" s="946"/>
    </row>
    <row r="80" spans="1:9" ht="15" customHeight="1">
      <c r="A80" s="988"/>
      <c r="B80" s="972"/>
      <c r="C80" s="708"/>
      <c r="D80" s="709"/>
      <c r="E80" s="710"/>
      <c r="F80" s="708" t="s">
        <v>481</v>
      </c>
      <c r="G80" s="711">
        <v>50000000</v>
      </c>
      <c r="H80" s="959"/>
      <c r="I80" s="946"/>
    </row>
    <row r="81" spans="1:9" ht="15" customHeight="1">
      <c r="A81" s="988"/>
      <c r="B81" s="972"/>
      <c r="C81" s="708"/>
      <c r="D81" s="709"/>
      <c r="E81" s="710"/>
      <c r="F81" s="708" t="s">
        <v>482</v>
      </c>
      <c r="G81" s="711">
        <v>50000000</v>
      </c>
      <c r="H81" s="954"/>
      <c r="I81" s="947"/>
    </row>
    <row r="82" spans="1:9" ht="15" customHeight="1">
      <c r="A82" s="988"/>
      <c r="B82" s="972"/>
      <c r="C82" s="708"/>
      <c r="D82" s="709"/>
      <c r="E82" s="741"/>
      <c r="F82" s="708" t="s">
        <v>483</v>
      </c>
      <c r="G82" s="711">
        <v>10000000</v>
      </c>
      <c r="H82" s="719" t="s">
        <v>411</v>
      </c>
      <c r="I82" s="649"/>
    </row>
    <row r="83" spans="1:9" ht="15" customHeight="1">
      <c r="A83" s="968">
        <v>13</v>
      </c>
      <c r="B83" s="939" t="s">
        <v>487</v>
      </c>
      <c r="C83" s="738" t="s">
        <v>133</v>
      </c>
      <c r="D83" s="757">
        <f>SUM(D84:D90)</f>
        <v>213000000</v>
      </c>
      <c r="E83" s="757">
        <f t="shared" ref="E83:G83" si="9">SUM(E84:E90)</f>
        <v>0</v>
      </c>
      <c r="F83" s="757">
        <f t="shared" si="9"/>
        <v>0</v>
      </c>
      <c r="G83" s="757">
        <f t="shared" si="9"/>
        <v>90000000</v>
      </c>
      <c r="H83" s="740"/>
      <c r="I83" s="945"/>
    </row>
    <row r="84" spans="1:9" ht="15.6" customHeight="1">
      <c r="A84" s="969"/>
      <c r="B84" s="940"/>
      <c r="C84" s="696" t="s">
        <v>488</v>
      </c>
      <c r="D84" s="690">
        <v>20000000</v>
      </c>
      <c r="E84" s="943" t="s">
        <v>388</v>
      </c>
      <c r="F84" s="696" t="s">
        <v>494</v>
      </c>
      <c r="G84" s="703">
        <v>50000000</v>
      </c>
      <c r="H84" s="943" t="s">
        <v>388</v>
      </c>
      <c r="I84" s="946"/>
    </row>
    <row r="85" spans="1:9" ht="26.4">
      <c r="A85" s="969"/>
      <c r="B85" s="940"/>
      <c r="C85" s="677" t="s">
        <v>489</v>
      </c>
      <c r="D85" s="690">
        <v>25000000</v>
      </c>
      <c r="E85" s="943"/>
      <c r="F85" s="696" t="s">
        <v>495</v>
      </c>
      <c r="G85" s="703">
        <v>30000000</v>
      </c>
      <c r="H85" s="943"/>
      <c r="I85" s="946"/>
    </row>
    <row r="86" spans="1:9" ht="15" customHeight="1">
      <c r="A86" s="969"/>
      <c r="B86" s="940"/>
      <c r="C86" s="696" t="s">
        <v>490</v>
      </c>
      <c r="D86" s="690">
        <v>50000000</v>
      </c>
      <c r="E86" s="943"/>
      <c r="F86" s="696" t="s">
        <v>496</v>
      </c>
      <c r="G86" s="703">
        <v>10000000</v>
      </c>
      <c r="H86" s="943"/>
      <c r="I86" s="946"/>
    </row>
    <row r="87" spans="1:9" ht="15" customHeight="1">
      <c r="A87" s="969"/>
      <c r="B87" s="940"/>
      <c r="C87" s="696" t="s">
        <v>491</v>
      </c>
      <c r="D87" s="690">
        <v>13000000</v>
      </c>
      <c r="E87" s="943"/>
      <c r="F87" s="696"/>
      <c r="G87" s="703"/>
      <c r="H87" s="676"/>
      <c r="I87" s="946"/>
    </row>
    <row r="88" spans="1:9" ht="15" customHeight="1">
      <c r="A88" s="969"/>
      <c r="B88" s="940"/>
      <c r="C88" s="696" t="s">
        <v>492</v>
      </c>
      <c r="D88" s="690">
        <v>30000000</v>
      </c>
      <c r="E88" s="943"/>
      <c r="F88" s="696"/>
      <c r="G88" s="703"/>
      <c r="H88" s="676"/>
      <c r="I88" s="946"/>
    </row>
    <row r="89" spans="1:9" ht="15" customHeight="1">
      <c r="A89" s="969"/>
      <c r="B89" s="940"/>
      <c r="C89" s="696" t="s">
        <v>414</v>
      </c>
      <c r="D89" s="690">
        <v>65000000</v>
      </c>
      <c r="E89" s="943"/>
      <c r="F89" s="696"/>
      <c r="G89" s="703"/>
      <c r="H89" s="676"/>
      <c r="I89" s="946"/>
    </row>
    <row r="90" spans="1:9" ht="15" customHeight="1">
      <c r="A90" s="970"/>
      <c r="B90" s="941"/>
      <c r="C90" s="697" t="s">
        <v>493</v>
      </c>
      <c r="D90" s="691">
        <v>10000000</v>
      </c>
      <c r="E90" s="944"/>
      <c r="F90" s="697"/>
      <c r="G90" s="704"/>
      <c r="H90" s="681"/>
      <c r="I90" s="947"/>
    </row>
    <row r="91" spans="1:9">
      <c r="A91" s="968">
        <v>14</v>
      </c>
      <c r="B91" s="939" t="s">
        <v>497</v>
      </c>
      <c r="C91" s="738" t="s">
        <v>133</v>
      </c>
      <c r="D91" s="757">
        <f>SUM(D92:D96)</f>
        <v>33500000</v>
      </c>
      <c r="E91" s="757">
        <f t="shared" ref="E91:G91" si="10">SUM(E92:E96)</f>
        <v>0</v>
      </c>
      <c r="F91" s="757">
        <f t="shared" si="10"/>
        <v>0</v>
      </c>
      <c r="G91" s="757">
        <f t="shared" si="10"/>
        <v>6000000</v>
      </c>
      <c r="H91" s="740"/>
      <c r="I91" s="995"/>
    </row>
    <row r="92" spans="1:9" ht="15.6" customHeight="1">
      <c r="A92" s="969"/>
      <c r="B92" s="940"/>
      <c r="C92" s="696" t="s">
        <v>498</v>
      </c>
      <c r="D92" s="690">
        <v>6000000</v>
      </c>
      <c r="E92" s="943" t="s">
        <v>499</v>
      </c>
      <c r="F92" s="696" t="s">
        <v>505</v>
      </c>
      <c r="G92" s="703">
        <v>3000000</v>
      </c>
      <c r="H92" s="943" t="s">
        <v>420</v>
      </c>
      <c r="I92" s="996"/>
    </row>
    <row r="93" spans="1:9" ht="15" customHeight="1">
      <c r="A93" s="969"/>
      <c r="B93" s="940"/>
      <c r="C93" s="696" t="s">
        <v>502</v>
      </c>
      <c r="D93" s="690">
        <v>8000000</v>
      </c>
      <c r="E93" s="943"/>
      <c r="F93" s="696" t="s">
        <v>506</v>
      </c>
      <c r="G93" s="703">
        <v>3000000</v>
      </c>
      <c r="H93" s="943"/>
      <c r="I93" s="996"/>
    </row>
    <row r="94" spans="1:9" ht="15" customHeight="1">
      <c r="A94" s="969"/>
      <c r="B94" s="940"/>
      <c r="C94" s="696" t="s">
        <v>500</v>
      </c>
      <c r="D94" s="690">
        <v>6000000</v>
      </c>
      <c r="E94" s="943" t="s">
        <v>411</v>
      </c>
      <c r="F94" s="696"/>
      <c r="G94" s="703"/>
      <c r="H94" s="676"/>
      <c r="I94" s="996"/>
    </row>
    <row r="95" spans="1:9" ht="15" customHeight="1">
      <c r="A95" s="969"/>
      <c r="B95" s="940"/>
      <c r="C95" s="696" t="s">
        <v>503</v>
      </c>
      <c r="D95" s="690">
        <v>3500000</v>
      </c>
      <c r="E95" s="943"/>
      <c r="F95" s="696"/>
      <c r="G95" s="703"/>
      <c r="H95" s="676"/>
      <c r="I95" s="996"/>
    </row>
    <row r="96" spans="1:9" ht="15" customHeight="1">
      <c r="A96" s="970"/>
      <c r="B96" s="941"/>
      <c r="C96" s="697" t="s">
        <v>504</v>
      </c>
      <c r="D96" s="691">
        <f>4000000+2000000+4000000</f>
        <v>10000000</v>
      </c>
      <c r="E96" s="686" t="s">
        <v>420</v>
      </c>
      <c r="F96" s="697"/>
      <c r="G96" s="704"/>
      <c r="H96" s="681"/>
      <c r="I96" s="997"/>
    </row>
    <row r="97" spans="1:9" ht="15" customHeight="1">
      <c r="A97" s="968">
        <v>15</v>
      </c>
      <c r="B97" s="939" t="s">
        <v>507</v>
      </c>
      <c r="C97" s="738" t="s">
        <v>133</v>
      </c>
      <c r="D97" s="757">
        <f>SUM(D98:D102)</f>
        <v>370000000</v>
      </c>
      <c r="E97" s="716">
        <f t="shared" ref="E97:G97" si="11">SUM(E98:E102)</f>
        <v>0</v>
      </c>
      <c r="F97" s="716">
        <f t="shared" si="11"/>
        <v>0</v>
      </c>
      <c r="G97" s="716">
        <f t="shared" si="11"/>
        <v>0</v>
      </c>
      <c r="H97" s="740"/>
      <c r="I97" s="995"/>
    </row>
    <row r="98" spans="1:9" ht="15.6" customHeight="1">
      <c r="A98" s="969"/>
      <c r="B98" s="940"/>
      <c r="C98" s="696" t="s">
        <v>391</v>
      </c>
      <c r="D98" s="690">
        <v>200000000</v>
      </c>
      <c r="E98" s="943" t="s">
        <v>499</v>
      </c>
      <c r="F98" s="696" t="s">
        <v>510</v>
      </c>
      <c r="G98" s="703"/>
      <c r="H98" s="975" t="s">
        <v>657</v>
      </c>
      <c r="I98" s="996"/>
    </row>
    <row r="99" spans="1:9" ht="26.4">
      <c r="A99" s="969"/>
      <c r="B99" s="940"/>
      <c r="C99" s="676" t="s">
        <v>508</v>
      </c>
      <c r="D99" s="703">
        <v>15000000</v>
      </c>
      <c r="E99" s="943"/>
      <c r="F99" s="677" t="s">
        <v>511</v>
      </c>
      <c r="G99" s="703"/>
      <c r="H99" s="943"/>
      <c r="I99" s="996"/>
    </row>
    <row r="100" spans="1:9" ht="15" customHeight="1">
      <c r="A100" s="969"/>
      <c r="B100" s="940"/>
      <c r="C100" s="696" t="s">
        <v>509</v>
      </c>
      <c r="D100" s="690">
        <v>55000000</v>
      </c>
      <c r="E100" s="943"/>
      <c r="F100" s="696" t="s">
        <v>512</v>
      </c>
      <c r="G100" s="703"/>
      <c r="H100" s="943"/>
      <c r="I100" s="996"/>
    </row>
    <row r="101" spans="1:9" ht="15" customHeight="1">
      <c r="A101" s="969"/>
      <c r="B101" s="940"/>
      <c r="C101" s="696" t="s">
        <v>501</v>
      </c>
      <c r="D101" s="690">
        <v>80000000</v>
      </c>
      <c r="E101" s="943" t="s">
        <v>388</v>
      </c>
      <c r="F101" s="696" t="s">
        <v>513</v>
      </c>
      <c r="G101" s="703"/>
      <c r="H101" s="943"/>
      <c r="I101" s="996"/>
    </row>
    <row r="102" spans="1:9" ht="15" customHeight="1">
      <c r="A102" s="970"/>
      <c r="B102" s="941"/>
      <c r="C102" s="697" t="s">
        <v>414</v>
      </c>
      <c r="D102" s="691">
        <v>20000000</v>
      </c>
      <c r="E102" s="944"/>
      <c r="F102" s="697" t="s">
        <v>514</v>
      </c>
      <c r="G102" s="704"/>
      <c r="H102" s="944"/>
      <c r="I102" s="997"/>
    </row>
    <row r="103" spans="1:9" ht="15" customHeight="1">
      <c r="A103" s="968">
        <v>16</v>
      </c>
      <c r="B103" s="939" t="s">
        <v>515</v>
      </c>
      <c r="C103" s="738" t="s">
        <v>133</v>
      </c>
      <c r="D103" s="757">
        <f>SUM(D104:D111)</f>
        <v>315000000</v>
      </c>
      <c r="E103" s="716">
        <f t="shared" ref="E103:G103" si="12">SUM(E104:E111)</f>
        <v>0</v>
      </c>
      <c r="F103" s="716">
        <f t="shared" si="12"/>
        <v>0</v>
      </c>
      <c r="G103" s="757">
        <f t="shared" si="12"/>
        <v>215000000</v>
      </c>
      <c r="H103" s="755"/>
      <c r="I103" s="995"/>
    </row>
    <row r="104" spans="1:9" ht="15.6" customHeight="1">
      <c r="A104" s="969"/>
      <c r="B104" s="940"/>
      <c r="C104" s="696" t="s">
        <v>516</v>
      </c>
      <c r="D104" s="690">
        <v>60000000</v>
      </c>
      <c r="E104" s="943" t="s">
        <v>420</v>
      </c>
      <c r="F104" s="696" t="s">
        <v>524</v>
      </c>
      <c r="G104" s="703">
        <v>25000000</v>
      </c>
      <c r="H104" s="756" t="s">
        <v>499</v>
      </c>
      <c r="I104" s="996"/>
    </row>
    <row r="105" spans="1:9" ht="15" customHeight="1">
      <c r="A105" s="969"/>
      <c r="B105" s="940"/>
      <c r="C105" s="696" t="s">
        <v>517</v>
      </c>
      <c r="D105" s="690">
        <v>40000000</v>
      </c>
      <c r="E105" s="943"/>
      <c r="F105" s="696" t="s">
        <v>510</v>
      </c>
      <c r="G105" s="703">
        <v>5000000</v>
      </c>
      <c r="H105" s="943" t="s">
        <v>411</v>
      </c>
      <c r="I105" s="996"/>
    </row>
    <row r="106" spans="1:9" ht="15" customHeight="1">
      <c r="A106" s="969"/>
      <c r="B106" s="940"/>
      <c r="C106" s="696" t="s">
        <v>518</v>
      </c>
      <c r="D106" s="690">
        <v>37000000</v>
      </c>
      <c r="E106" s="943"/>
      <c r="F106" s="696" t="s">
        <v>525</v>
      </c>
      <c r="G106" s="703">
        <v>80000000</v>
      </c>
      <c r="H106" s="943"/>
      <c r="I106" s="996"/>
    </row>
    <row r="107" spans="1:9" ht="15" customHeight="1">
      <c r="A107" s="969"/>
      <c r="B107" s="940"/>
      <c r="C107" s="696" t="s">
        <v>519</v>
      </c>
      <c r="D107" s="690">
        <v>85000000</v>
      </c>
      <c r="E107" s="943"/>
      <c r="F107" s="696" t="s">
        <v>526</v>
      </c>
      <c r="G107" s="703">
        <v>35000000</v>
      </c>
      <c r="H107" s="943"/>
      <c r="I107" s="996"/>
    </row>
    <row r="108" spans="1:9" ht="15" customHeight="1">
      <c r="A108" s="969"/>
      <c r="B108" s="940"/>
      <c r="C108" s="696" t="s">
        <v>520</v>
      </c>
      <c r="D108" s="690">
        <v>47000000</v>
      </c>
      <c r="E108" s="943"/>
      <c r="F108" s="696" t="s">
        <v>527</v>
      </c>
      <c r="G108" s="703">
        <v>15000000</v>
      </c>
      <c r="H108" s="943"/>
      <c r="I108" s="996"/>
    </row>
    <row r="109" spans="1:9" ht="15" customHeight="1">
      <c r="A109" s="969"/>
      <c r="B109" s="940"/>
      <c r="C109" s="696" t="s">
        <v>521</v>
      </c>
      <c r="D109" s="690">
        <v>10000000</v>
      </c>
      <c r="E109" s="943"/>
      <c r="F109" s="696" t="s">
        <v>528</v>
      </c>
      <c r="G109" s="703">
        <v>30000000</v>
      </c>
      <c r="H109" s="943"/>
      <c r="I109" s="996"/>
    </row>
    <row r="110" spans="1:9" ht="15" customHeight="1">
      <c r="A110" s="969"/>
      <c r="B110" s="940"/>
      <c r="C110" s="696" t="s">
        <v>522</v>
      </c>
      <c r="D110" s="690">
        <v>16000000</v>
      </c>
      <c r="E110" s="943" t="s">
        <v>411</v>
      </c>
      <c r="F110" s="696" t="s">
        <v>529</v>
      </c>
      <c r="G110" s="703">
        <v>25000000</v>
      </c>
      <c r="H110" s="943"/>
      <c r="I110" s="996"/>
    </row>
    <row r="111" spans="1:9" ht="15" customHeight="1">
      <c r="A111" s="970"/>
      <c r="B111" s="941"/>
      <c r="C111" s="697" t="s">
        <v>523</v>
      </c>
      <c r="D111" s="691">
        <v>20000000</v>
      </c>
      <c r="E111" s="944"/>
      <c r="F111" s="697"/>
      <c r="G111" s="704"/>
      <c r="H111" s="944"/>
      <c r="I111" s="997"/>
    </row>
    <row r="112" spans="1:9" ht="15.6" customHeight="1">
      <c r="A112" s="968">
        <v>17</v>
      </c>
      <c r="B112" s="939" t="s">
        <v>530</v>
      </c>
      <c r="C112" s="738" t="s">
        <v>133</v>
      </c>
      <c r="D112" s="757">
        <f>SUM(D113:D116)</f>
        <v>247200000</v>
      </c>
      <c r="E112" s="757">
        <f t="shared" ref="E112:G112" si="13">SUM(E113:E116)</f>
        <v>0</v>
      </c>
      <c r="F112" s="757">
        <f t="shared" si="13"/>
        <v>0</v>
      </c>
      <c r="G112" s="757">
        <f t="shared" si="13"/>
        <v>170000000</v>
      </c>
      <c r="H112" s="755"/>
      <c r="I112" s="995"/>
    </row>
    <row r="113" spans="1:9" ht="15.6" customHeight="1">
      <c r="A113" s="969"/>
      <c r="B113" s="940"/>
      <c r="C113" s="696" t="s">
        <v>484</v>
      </c>
      <c r="D113" s="690">
        <v>20000000</v>
      </c>
      <c r="E113" s="685" t="s">
        <v>499</v>
      </c>
      <c r="F113" s="696" t="s">
        <v>534</v>
      </c>
      <c r="G113" s="703">
        <v>100000000</v>
      </c>
      <c r="H113" s="943" t="s">
        <v>411</v>
      </c>
      <c r="I113" s="996"/>
    </row>
    <row r="114" spans="1:9" ht="15" customHeight="1">
      <c r="A114" s="969"/>
      <c r="B114" s="940"/>
      <c r="C114" s="696" t="s">
        <v>531</v>
      </c>
      <c r="D114" s="690">
        <v>30000000</v>
      </c>
      <c r="E114" s="943" t="s">
        <v>420</v>
      </c>
      <c r="F114" s="696" t="s">
        <v>535</v>
      </c>
      <c r="G114" s="703">
        <v>30000000</v>
      </c>
      <c r="H114" s="943"/>
      <c r="I114" s="996"/>
    </row>
    <row r="115" spans="1:9" ht="15" customHeight="1">
      <c r="A115" s="969"/>
      <c r="B115" s="940"/>
      <c r="C115" s="696" t="s">
        <v>532</v>
      </c>
      <c r="D115" s="690">
        <v>30000000</v>
      </c>
      <c r="E115" s="943"/>
      <c r="F115" s="696" t="s">
        <v>536</v>
      </c>
      <c r="G115" s="703">
        <v>20000000</v>
      </c>
      <c r="H115" s="943"/>
      <c r="I115" s="996"/>
    </row>
    <row r="116" spans="1:9" ht="15" customHeight="1">
      <c r="A116" s="970"/>
      <c r="B116" s="941"/>
      <c r="C116" s="697" t="s">
        <v>533</v>
      </c>
      <c r="D116" s="691">
        <v>167200000</v>
      </c>
      <c r="E116" s="944"/>
      <c r="F116" s="697" t="s">
        <v>537</v>
      </c>
      <c r="G116" s="704">
        <v>20000000</v>
      </c>
      <c r="H116" s="944"/>
      <c r="I116" s="997"/>
    </row>
    <row r="117" spans="1:9" ht="15.6">
      <c r="A117" s="758"/>
      <c r="B117" s="759" t="s">
        <v>538</v>
      </c>
      <c r="C117" s="760"/>
      <c r="D117" s="775">
        <f>D118+D125+D131+D135+D138+D145+D153+D157</f>
        <v>2482500000</v>
      </c>
      <c r="E117" s="775">
        <f t="shared" ref="E117:G117" si="14">E118+E125+E131+E135+E138+E145+E153+E157</f>
        <v>0</v>
      </c>
      <c r="F117" s="775">
        <f t="shared" si="14"/>
        <v>0</v>
      </c>
      <c r="G117" s="775">
        <f t="shared" si="14"/>
        <v>1966300000</v>
      </c>
      <c r="H117" s="761"/>
      <c r="I117" s="772"/>
    </row>
    <row r="118" spans="1:9" ht="15.6" customHeight="1">
      <c r="A118" s="937">
        <v>1</v>
      </c>
      <c r="B118" s="972" t="s">
        <v>539</v>
      </c>
      <c r="C118" s="724"/>
      <c r="D118" s="732">
        <f>SUM(D119:D124)</f>
        <v>139000000</v>
      </c>
      <c r="E118" s="732">
        <f t="shared" ref="E118:G118" si="15">SUM(E119:E124)</f>
        <v>0</v>
      </c>
      <c r="F118" s="732">
        <f t="shared" si="15"/>
        <v>0</v>
      </c>
      <c r="G118" s="732">
        <f t="shared" si="15"/>
        <v>90000000</v>
      </c>
      <c r="H118" s="720"/>
      <c r="I118" s="945"/>
    </row>
    <row r="119" spans="1:9" ht="15.6" customHeight="1">
      <c r="A119" s="937"/>
      <c r="B119" s="972"/>
      <c r="C119" s="708" t="s">
        <v>544</v>
      </c>
      <c r="D119" s="709">
        <v>70000000</v>
      </c>
      <c r="E119" s="953" t="s">
        <v>411</v>
      </c>
      <c r="F119" s="708" t="s">
        <v>540</v>
      </c>
      <c r="G119" s="711">
        <v>20000000</v>
      </c>
      <c r="H119" s="953" t="s">
        <v>411</v>
      </c>
      <c r="I119" s="946"/>
    </row>
    <row r="120" spans="1:9" ht="15" customHeight="1">
      <c r="A120" s="937"/>
      <c r="B120" s="972"/>
      <c r="C120" s="708" t="s">
        <v>545</v>
      </c>
      <c r="D120" s="709">
        <v>15000000</v>
      </c>
      <c r="E120" s="959"/>
      <c r="F120" s="708" t="s">
        <v>541</v>
      </c>
      <c r="G120" s="711">
        <v>50000000</v>
      </c>
      <c r="H120" s="959"/>
      <c r="I120" s="946"/>
    </row>
    <row r="121" spans="1:9" ht="15" customHeight="1">
      <c r="A121" s="937"/>
      <c r="B121" s="972"/>
      <c r="C121" s="708" t="s">
        <v>546</v>
      </c>
      <c r="D121" s="709">
        <v>10000000</v>
      </c>
      <c r="E121" s="959"/>
      <c r="F121" s="708" t="s">
        <v>542</v>
      </c>
      <c r="G121" s="711">
        <v>10000000</v>
      </c>
      <c r="H121" s="959"/>
      <c r="I121" s="946"/>
    </row>
    <row r="122" spans="1:9" ht="15" customHeight="1">
      <c r="A122" s="937"/>
      <c r="B122" s="972"/>
      <c r="C122" s="708" t="s">
        <v>547</v>
      </c>
      <c r="D122" s="709">
        <v>9000000</v>
      </c>
      <c r="E122" s="959"/>
      <c r="F122" s="708" t="s">
        <v>543</v>
      </c>
      <c r="G122" s="711">
        <v>10000000</v>
      </c>
      <c r="H122" s="959"/>
      <c r="I122" s="946"/>
    </row>
    <row r="123" spans="1:9" ht="15" customHeight="1">
      <c r="A123" s="937"/>
      <c r="B123" s="972"/>
      <c r="C123" s="708" t="s">
        <v>548</v>
      </c>
      <c r="D123" s="709">
        <v>10000000</v>
      </c>
      <c r="E123" s="959"/>
      <c r="F123" s="708"/>
      <c r="G123" s="711"/>
      <c r="H123" s="959"/>
      <c r="I123" s="946"/>
    </row>
    <row r="124" spans="1:9" ht="15" customHeight="1">
      <c r="A124" s="938"/>
      <c r="B124" s="978"/>
      <c r="C124" s="697" t="s">
        <v>549</v>
      </c>
      <c r="D124" s="691">
        <v>25000000</v>
      </c>
      <c r="E124" s="965"/>
      <c r="F124" s="697"/>
      <c r="G124" s="704"/>
      <c r="H124" s="965"/>
      <c r="I124" s="947"/>
    </row>
    <row r="125" spans="1:9" ht="15" customHeight="1">
      <c r="A125" s="937">
        <v>2</v>
      </c>
      <c r="B125" s="972" t="s">
        <v>550</v>
      </c>
      <c r="C125" s="724"/>
      <c r="D125" s="732">
        <f>SUM(D126:D130)</f>
        <v>248000000</v>
      </c>
      <c r="E125" s="732">
        <f t="shared" ref="E125:G125" si="16">SUM(E126:E130)</f>
        <v>0</v>
      </c>
      <c r="F125" s="732">
        <f t="shared" si="16"/>
        <v>0</v>
      </c>
      <c r="G125" s="732">
        <f t="shared" si="16"/>
        <v>0</v>
      </c>
      <c r="H125" s="718"/>
      <c r="I125" s="998"/>
    </row>
    <row r="126" spans="1:9" ht="15.6" customHeight="1">
      <c r="A126" s="937"/>
      <c r="B126" s="972"/>
      <c r="C126" s="708" t="s">
        <v>551</v>
      </c>
      <c r="D126" s="709">
        <v>100000000</v>
      </c>
      <c r="E126" s="953" t="s">
        <v>388</v>
      </c>
      <c r="F126" s="708"/>
      <c r="G126" s="711"/>
      <c r="H126" s="719"/>
      <c r="I126" s="998"/>
    </row>
    <row r="127" spans="1:9" ht="15" customHeight="1">
      <c r="A127" s="937"/>
      <c r="B127" s="972"/>
      <c r="C127" s="708" t="s">
        <v>552</v>
      </c>
      <c r="D127" s="709">
        <v>20000000</v>
      </c>
      <c r="E127" s="959"/>
      <c r="F127" s="708"/>
      <c r="G127" s="711"/>
      <c r="H127" s="719"/>
      <c r="I127" s="998"/>
    </row>
    <row r="128" spans="1:9" ht="15" customHeight="1">
      <c r="A128" s="937"/>
      <c r="B128" s="972"/>
      <c r="C128" s="708" t="s">
        <v>553</v>
      </c>
      <c r="D128" s="709">
        <v>10000000</v>
      </c>
      <c r="E128" s="959"/>
      <c r="F128" s="708"/>
      <c r="G128" s="711"/>
      <c r="H128" s="719"/>
      <c r="I128" s="998"/>
    </row>
    <row r="129" spans="1:9" ht="15" customHeight="1">
      <c r="A129" s="937"/>
      <c r="B129" s="972"/>
      <c r="C129" s="708" t="s">
        <v>554</v>
      </c>
      <c r="D129" s="709">
        <v>20000000</v>
      </c>
      <c r="E129" s="954"/>
      <c r="F129" s="708"/>
      <c r="G129" s="711"/>
      <c r="H129" s="719"/>
      <c r="I129" s="998"/>
    </row>
    <row r="130" spans="1:9" ht="15" customHeight="1">
      <c r="A130" s="937"/>
      <c r="B130" s="972"/>
      <c r="C130" s="708" t="s">
        <v>391</v>
      </c>
      <c r="D130" s="709">
        <v>98000000</v>
      </c>
      <c r="E130" s="710" t="s">
        <v>499</v>
      </c>
      <c r="F130" s="708"/>
      <c r="G130" s="711"/>
      <c r="H130" s="719"/>
      <c r="I130" s="998"/>
    </row>
    <row r="131" spans="1:9" ht="15" customHeight="1">
      <c r="A131" s="968">
        <v>3</v>
      </c>
      <c r="B131" s="939" t="s">
        <v>555</v>
      </c>
      <c r="C131" s="713"/>
      <c r="D131" s="757">
        <f>SUM(D132:D134)</f>
        <v>1590000000</v>
      </c>
      <c r="E131" s="757">
        <f t="shared" ref="E131:G131" si="17">SUM(E132:E134)</f>
        <v>0</v>
      </c>
      <c r="F131" s="757">
        <f t="shared" si="17"/>
        <v>0</v>
      </c>
      <c r="G131" s="757">
        <f t="shared" si="17"/>
        <v>1290000000</v>
      </c>
      <c r="H131" s="740"/>
      <c r="I131" s="995"/>
    </row>
    <row r="132" spans="1:9" ht="15.6" customHeight="1">
      <c r="A132" s="969"/>
      <c r="B132" s="940"/>
      <c r="C132" s="696" t="s">
        <v>414</v>
      </c>
      <c r="D132" s="690">
        <v>840000000</v>
      </c>
      <c r="E132" s="943" t="s">
        <v>388</v>
      </c>
      <c r="F132" s="696" t="s">
        <v>556</v>
      </c>
      <c r="G132" s="703">
        <v>450000000</v>
      </c>
      <c r="H132" s="943" t="s">
        <v>388</v>
      </c>
      <c r="I132" s="996"/>
    </row>
    <row r="133" spans="1:9" ht="15" customHeight="1">
      <c r="A133" s="969"/>
      <c r="B133" s="940"/>
      <c r="C133" s="976" t="s">
        <v>559</v>
      </c>
      <c r="D133" s="973">
        <v>750000000</v>
      </c>
      <c r="E133" s="943"/>
      <c r="F133" s="696" t="s">
        <v>557</v>
      </c>
      <c r="G133" s="703">
        <v>800000000</v>
      </c>
      <c r="H133" s="943"/>
      <c r="I133" s="996"/>
    </row>
    <row r="134" spans="1:9" ht="15" customHeight="1">
      <c r="A134" s="970"/>
      <c r="B134" s="941"/>
      <c r="C134" s="977"/>
      <c r="D134" s="974"/>
      <c r="E134" s="944"/>
      <c r="F134" s="697" t="s">
        <v>558</v>
      </c>
      <c r="G134" s="704">
        <v>40000000</v>
      </c>
      <c r="H134" s="686" t="s">
        <v>411</v>
      </c>
      <c r="I134" s="997"/>
    </row>
    <row r="135" spans="1:9" ht="15.6" customHeight="1">
      <c r="A135" s="936">
        <v>4</v>
      </c>
      <c r="B135" s="971" t="s">
        <v>560</v>
      </c>
      <c r="C135" s="724"/>
      <c r="D135" s="725"/>
      <c r="E135" s="718"/>
      <c r="F135" s="724"/>
      <c r="G135" s="726"/>
      <c r="H135" s="720"/>
      <c r="I135" s="948"/>
    </row>
    <row r="136" spans="1:9">
      <c r="A136" s="937"/>
      <c r="B136" s="972"/>
      <c r="C136" s="708"/>
      <c r="D136" s="709"/>
      <c r="E136" s="710"/>
      <c r="F136" s="708"/>
      <c r="G136" s="711"/>
      <c r="H136" s="719"/>
      <c r="I136" s="949"/>
    </row>
    <row r="137" spans="1:9">
      <c r="A137" s="938"/>
      <c r="B137" s="978"/>
      <c r="C137" s="708"/>
      <c r="D137" s="709"/>
      <c r="E137" s="710"/>
      <c r="F137" s="708"/>
      <c r="G137" s="711"/>
      <c r="H137" s="719"/>
      <c r="I137" s="950"/>
    </row>
    <row r="138" spans="1:9" ht="15.6" customHeight="1">
      <c r="A138" s="936">
        <v>5</v>
      </c>
      <c r="B138" s="971" t="s">
        <v>561</v>
      </c>
      <c r="C138" s="731" t="s">
        <v>133</v>
      </c>
      <c r="D138" s="734">
        <f>SUM(D139:D144)</f>
        <v>140000000</v>
      </c>
      <c r="E138" s="734">
        <f t="shared" ref="E138:H138" si="18">SUM(E139:E144)</f>
        <v>0</v>
      </c>
      <c r="F138" s="734">
        <f t="shared" si="18"/>
        <v>0</v>
      </c>
      <c r="G138" s="734">
        <f t="shared" si="18"/>
        <v>322000000</v>
      </c>
      <c r="H138" s="734">
        <f t="shared" si="18"/>
        <v>0</v>
      </c>
      <c r="I138" s="945"/>
    </row>
    <row r="139" spans="1:9">
      <c r="A139" s="937"/>
      <c r="B139" s="972"/>
      <c r="C139" s="708" t="s">
        <v>412</v>
      </c>
      <c r="D139" s="709">
        <v>30000000</v>
      </c>
      <c r="E139" s="953" t="s">
        <v>420</v>
      </c>
      <c r="F139" s="708" t="s">
        <v>569</v>
      </c>
      <c r="G139" s="711">
        <v>120000000</v>
      </c>
      <c r="H139" s="749" t="s">
        <v>388</v>
      </c>
      <c r="I139" s="946"/>
    </row>
    <row r="140" spans="1:9">
      <c r="A140" s="937"/>
      <c r="B140" s="972"/>
      <c r="C140" s="708" t="s">
        <v>413</v>
      </c>
      <c r="D140" s="709">
        <v>30000000</v>
      </c>
      <c r="E140" s="959"/>
      <c r="F140" s="708" t="s">
        <v>570</v>
      </c>
      <c r="G140" s="711">
        <v>72000000</v>
      </c>
      <c r="H140" s="953" t="s">
        <v>571</v>
      </c>
      <c r="I140" s="946"/>
    </row>
    <row r="141" spans="1:9">
      <c r="A141" s="937"/>
      <c r="B141" s="972"/>
      <c r="C141" s="708" t="s">
        <v>484</v>
      </c>
      <c r="D141" s="709">
        <v>60000000</v>
      </c>
      <c r="E141" s="959"/>
      <c r="F141" s="708" t="s">
        <v>572</v>
      </c>
      <c r="G141" s="711">
        <v>40000000</v>
      </c>
      <c r="H141" s="959"/>
      <c r="I141" s="946"/>
    </row>
    <row r="142" spans="1:9">
      <c r="A142" s="937"/>
      <c r="B142" s="972"/>
      <c r="C142" s="708" t="s">
        <v>575</v>
      </c>
      <c r="D142" s="709">
        <v>20000000</v>
      </c>
      <c r="E142" s="959"/>
      <c r="F142" s="708" t="s">
        <v>573</v>
      </c>
      <c r="G142" s="711">
        <v>20000000</v>
      </c>
      <c r="H142" s="959"/>
      <c r="I142" s="946"/>
    </row>
    <row r="143" spans="1:9">
      <c r="A143" s="937"/>
      <c r="B143" s="972"/>
      <c r="C143" s="708"/>
      <c r="D143" s="709"/>
      <c r="E143" s="959"/>
      <c r="F143" s="708" t="s">
        <v>409</v>
      </c>
      <c r="G143" s="711">
        <v>20000000</v>
      </c>
      <c r="H143" s="959"/>
      <c r="I143" s="946"/>
    </row>
    <row r="144" spans="1:9">
      <c r="A144" s="938"/>
      <c r="B144" s="972"/>
      <c r="C144" s="708"/>
      <c r="D144" s="709"/>
      <c r="E144" s="965"/>
      <c r="F144" s="708" t="s">
        <v>574</v>
      </c>
      <c r="G144" s="711">
        <v>50000000</v>
      </c>
      <c r="H144" s="959"/>
      <c r="I144" s="947"/>
    </row>
    <row r="145" spans="1:9" ht="15.6" customHeight="1">
      <c r="A145" s="936">
        <v>6</v>
      </c>
      <c r="B145" s="971" t="s">
        <v>576</v>
      </c>
      <c r="C145" s="773" t="s">
        <v>133</v>
      </c>
      <c r="D145" s="734">
        <f>SUM(D146:D152)</f>
        <v>200000000</v>
      </c>
      <c r="E145" s="734">
        <f t="shared" ref="E145:G145" si="19">SUM(E146:E152)</f>
        <v>0</v>
      </c>
      <c r="F145" s="734">
        <f t="shared" si="19"/>
        <v>0</v>
      </c>
      <c r="G145" s="734">
        <f t="shared" si="19"/>
        <v>173800000</v>
      </c>
      <c r="H145" s="744"/>
      <c r="I145" s="945"/>
    </row>
    <row r="146" spans="1:9" ht="15.6" customHeight="1">
      <c r="A146" s="937"/>
      <c r="B146" s="972"/>
      <c r="C146" s="708" t="s">
        <v>582</v>
      </c>
      <c r="D146" s="709">
        <v>90000000</v>
      </c>
      <c r="E146" s="953" t="s">
        <v>583</v>
      </c>
      <c r="F146" s="708" t="s">
        <v>577</v>
      </c>
      <c r="G146" s="711">
        <v>17500000</v>
      </c>
      <c r="H146" s="959" t="s">
        <v>571</v>
      </c>
      <c r="I146" s="946"/>
    </row>
    <row r="147" spans="1:9" ht="15.6" customHeight="1">
      <c r="A147" s="937"/>
      <c r="B147" s="972"/>
      <c r="C147" s="708" t="s">
        <v>586</v>
      </c>
      <c r="D147" s="709">
        <v>25000000</v>
      </c>
      <c r="E147" s="959"/>
      <c r="F147" s="708" t="s">
        <v>578</v>
      </c>
      <c r="G147" s="711">
        <v>8000000</v>
      </c>
      <c r="H147" s="959"/>
      <c r="I147" s="946"/>
    </row>
    <row r="148" spans="1:9" ht="15.6" customHeight="1">
      <c r="A148" s="937"/>
      <c r="B148" s="972"/>
      <c r="C148" s="708" t="s">
        <v>587</v>
      </c>
      <c r="D148" s="709">
        <v>30000000</v>
      </c>
      <c r="E148" s="959"/>
      <c r="F148" s="708" t="s">
        <v>579</v>
      </c>
      <c r="G148" s="711">
        <v>12000000</v>
      </c>
      <c r="H148" s="959"/>
      <c r="I148" s="946"/>
    </row>
    <row r="149" spans="1:9" ht="15.6" customHeight="1">
      <c r="A149" s="937"/>
      <c r="B149" s="972"/>
      <c r="C149" s="708" t="s">
        <v>588</v>
      </c>
      <c r="D149" s="709">
        <v>15000000</v>
      </c>
      <c r="E149" s="959"/>
      <c r="F149" s="754" t="s">
        <v>580</v>
      </c>
      <c r="G149" s="711">
        <v>26300000</v>
      </c>
      <c r="H149" s="959"/>
      <c r="I149" s="946"/>
    </row>
    <row r="150" spans="1:9" ht="15.6" customHeight="1">
      <c r="A150" s="937"/>
      <c r="B150" s="972"/>
      <c r="C150" s="708" t="s">
        <v>590</v>
      </c>
      <c r="D150" s="709">
        <v>30000000</v>
      </c>
      <c r="E150" s="959"/>
      <c r="F150" s="708" t="s">
        <v>581</v>
      </c>
      <c r="G150" s="711">
        <v>23000000</v>
      </c>
      <c r="H150" s="959"/>
      <c r="I150" s="946"/>
    </row>
    <row r="151" spans="1:9" ht="15.6" customHeight="1">
      <c r="A151" s="937"/>
      <c r="B151" s="972"/>
      <c r="C151" s="708" t="s">
        <v>589</v>
      </c>
      <c r="D151" s="709">
        <v>10000000</v>
      </c>
      <c r="E151" s="959"/>
      <c r="F151" s="708" t="s">
        <v>584</v>
      </c>
      <c r="G151" s="711">
        <v>68000000</v>
      </c>
      <c r="H151" s="959"/>
      <c r="I151" s="946"/>
    </row>
    <row r="152" spans="1:9" ht="15.6" customHeight="1">
      <c r="A152" s="938"/>
      <c r="B152" s="978"/>
      <c r="C152" s="697"/>
      <c r="D152" s="691"/>
      <c r="E152" s="965"/>
      <c r="F152" s="697" t="s">
        <v>585</v>
      </c>
      <c r="G152" s="704">
        <v>19000000</v>
      </c>
      <c r="H152" s="965"/>
      <c r="I152" s="947"/>
    </row>
    <row r="153" spans="1:9" ht="15.6" customHeight="1">
      <c r="A153" s="936">
        <v>7</v>
      </c>
      <c r="B153" s="971" t="s">
        <v>567</v>
      </c>
      <c r="C153" s="731" t="s">
        <v>304</v>
      </c>
      <c r="D153" s="728">
        <f>SUM(D154:D156)</f>
        <v>0</v>
      </c>
      <c r="E153" s="728">
        <f t="shared" ref="E153:H153" si="20">SUM(E154:E156)</f>
        <v>0</v>
      </c>
      <c r="F153" s="728">
        <f t="shared" si="20"/>
        <v>0</v>
      </c>
      <c r="G153" s="728">
        <f t="shared" si="20"/>
        <v>0</v>
      </c>
      <c r="H153" s="728">
        <f t="shared" si="20"/>
        <v>0</v>
      </c>
      <c r="I153" s="945"/>
    </row>
    <row r="154" spans="1:9">
      <c r="A154" s="937"/>
      <c r="B154" s="972"/>
      <c r="C154" s="708" t="s">
        <v>632</v>
      </c>
      <c r="D154" s="709"/>
      <c r="E154" s="741"/>
      <c r="F154" s="708" t="s">
        <v>562</v>
      </c>
      <c r="G154" s="711"/>
      <c r="H154" s="719"/>
      <c r="I154" s="946"/>
    </row>
    <row r="155" spans="1:9">
      <c r="A155" s="937"/>
      <c r="B155" s="972"/>
      <c r="C155" s="708" t="s">
        <v>563</v>
      </c>
      <c r="D155" s="709"/>
      <c r="E155" s="741"/>
      <c r="F155" s="708" t="s">
        <v>564</v>
      </c>
      <c r="G155" s="711"/>
      <c r="H155" s="719"/>
      <c r="I155" s="946"/>
    </row>
    <row r="156" spans="1:9">
      <c r="A156" s="938"/>
      <c r="B156" s="978"/>
      <c r="C156" s="697" t="s">
        <v>565</v>
      </c>
      <c r="D156" s="691"/>
      <c r="E156" s="686"/>
      <c r="F156" s="697" t="s">
        <v>566</v>
      </c>
      <c r="G156" s="704"/>
      <c r="H156" s="681"/>
      <c r="I156" s="947"/>
    </row>
    <row r="157" spans="1:9" ht="15.6" customHeight="1">
      <c r="A157" s="968">
        <v>8</v>
      </c>
      <c r="B157" s="939" t="s">
        <v>568</v>
      </c>
      <c r="C157" s="738" t="s">
        <v>304</v>
      </c>
      <c r="D157" s="714">
        <f>SUM(D158:D163)</f>
        <v>165500000</v>
      </c>
      <c r="E157" s="714">
        <f t="shared" ref="E157:H157" si="21">SUM(E158:E163)</f>
        <v>0</v>
      </c>
      <c r="F157" s="714">
        <f t="shared" si="21"/>
        <v>0</v>
      </c>
      <c r="G157" s="714">
        <f t="shared" si="21"/>
        <v>90500000</v>
      </c>
      <c r="H157" s="714">
        <f t="shared" si="21"/>
        <v>0</v>
      </c>
      <c r="I157" s="995"/>
    </row>
    <row r="158" spans="1:9" ht="15.6" customHeight="1">
      <c r="A158" s="969"/>
      <c r="B158" s="940"/>
      <c r="C158" s="696" t="s">
        <v>631</v>
      </c>
      <c r="D158" s="690">
        <v>15000000</v>
      </c>
      <c r="E158" s="685" t="s">
        <v>583</v>
      </c>
      <c r="F158" s="696" t="s">
        <v>633</v>
      </c>
      <c r="G158" s="703">
        <v>12000000</v>
      </c>
      <c r="H158" s="943" t="s">
        <v>583</v>
      </c>
      <c r="I158" s="996"/>
    </row>
    <row r="159" spans="1:9" ht="15" customHeight="1">
      <c r="A159" s="969"/>
      <c r="B159" s="940"/>
      <c r="C159" s="696" t="s">
        <v>636</v>
      </c>
      <c r="D159" s="690">
        <v>20000000</v>
      </c>
      <c r="E159" s="943" t="s">
        <v>411</v>
      </c>
      <c r="F159" s="696" t="s">
        <v>634</v>
      </c>
      <c r="G159" s="703">
        <v>7000000</v>
      </c>
      <c r="H159" s="943"/>
      <c r="I159" s="996"/>
    </row>
    <row r="160" spans="1:9" ht="15" customHeight="1">
      <c r="A160" s="969"/>
      <c r="B160" s="940"/>
      <c r="C160" s="696" t="s">
        <v>637</v>
      </c>
      <c r="D160" s="690">
        <v>10000000</v>
      </c>
      <c r="E160" s="943"/>
      <c r="F160" s="696" t="s">
        <v>635</v>
      </c>
      <c r="G160" s="703">
        <v>10000000</v>
      </c>
      <c r="H160" s="943"/>
      <c r="I160" s="996"/>
    </row>
    <row r="161" spans="1:9" ht="15" customHeight="1">
      <c r="A161" s="969"/>
      <c r="B161" s="940"/>
      <c r="C161" s="696" t="s">
        <v>638</v>
      </c>
      <c r="D161" s="690">
        <v>80000000</v>
      </c>
      <c r="E161" s="943"/>
      <c r="F161" s="696" t="s">
        <v>640</v>
      </c>
      <c r="G161" s="703">
        <v>16500000</v>
      </c>
      <c r="H161" s="943" t="s">
        <v>411</v>
      </c>
      <c r="I161" s="996"/>
    </row>
    <row r="162" spans="1:9" ht="15" customHeight="1">
      <c r="A162" s="969"/>
      <c r="B162" s="940"/>
      <c r="C162" s="696" t="s">
        <v>639</v>
      </c>
      <c r="D162" s="690">
        <v>25500000</v>
      </c>
      <c r="E162" s="943"/>
      <c r="F162" s="696" t="s">
        <v>641</v>
      </c>
      <c r="G162" s="703">
        <v>10000000</v>
      </c>
      <c r="H162" s="943"/>
      <c r="I162" s="996"/>
    </row>
    <row r="163" spans="1:9" ht="15" customHeight="1">
      <c r="A163" s="970"/>
      <c r="B163" s="941"/>
      <c r="C163" s="697" t="s">
        <v>643</v>
      </c>
      <c r="D163" s="691">
        <v>15000000</v>
      </c>
      <c r="E163" s="944"/>
      <c r="F163" s="697" t="s">
        <v>642</v>
      </c>
      <c r="G163" s="704">
        <v>35000000</v>
      </c>
      <c r="H163" s="944"/>
      <c r="I163" s="997"/>
    </row>
    <row r="164" spans="1:9" ht="15.6">
      <c r="A164" s="774"/>
      <c r="B164" s="979" t="s">
        <v>591</v>
      </c>
      <c r="C164" s="979"/>
      <c r="D164" s="775">
        <f>D165+D168+D178+D187</f>
        <v>1527000000</v>
      </c>
      <c r="E164" s="775">
        <f t="shared" ref="E164:G164" si="22">E165+E168+E178+E187</f>
        <v>0</v>
      </c>
      <c r="F164" s="775">
        <f t="shared" si="22"/>
        <v>0</v>
      </c>
      <c r="G164" s="775">
        <f t="shared" si="22"/>
        <v>4365000000</v>
      </c>
      <c r="H164" s="776"/>
      <c r="I164" s="780"/>
    </row>
    <row r="165" spans="1:9">
      <c r="A165" s="958">
        <v>1</v>
      </c>
      <c r="B165" s="971" t="s">
        <v>595</v>
      </c>
      <c r="C165" s="736" t="s">
        <v>612</v>
      </c>
      <c r="D165" s="734">
        <f>SUM(D166:D167)</f>
        <v>192000000</v>
      </c>
      <c r="E165" s="734">
        <f t="shared" ref="E165:H165" si="23">SUM(E166:E167)</f>
        <v>0</v>
      </c>
      <c r="F165" s="734">
        <f t="shared" si="23"/>
        <v>0</v>
      </c>
      <c r="G165" s="734">
        <f t="shared" si="23"/>
        <v>310000000</v>
      </c>
      <c r="H165" s="729">
        <f t="shared" si="23"/>
        <v>0</v>
      </c>
      <c r="I165" s="945"/>
    </row>
    <row r="166" spans="1:9">
      <c r="A166" s="959"/>
      <c r="B166" s="972"/>
      <c r="C166" s="785" t="s">
        <v>592</v>
      </c>
      <c r="D166" s="709">
        <v>82000000</v>
      </c>
      <c r="E166" s="710" t="s">
        <v>411</v>
      </c>
      <c r="F166" s="953" t="s">
        <v>594</v>
      </c>
      <c r="G166" s="980">
        <v>310000000</v>
      </c>
      <c r="H166" s="953" t="s">
        <v>499</v>
      </c>
      <c r="I166" s="946"/>
    </row>
    <row r="167" spans="1:9">
      <c r="A167" s="959"/>
      <c r="B167" s="978"/>
      <c r="C167" s="785" t="s">
        <v>593</v>
      </c>
      <c r="D167" s="709">
        <v>110000000</v>
      </c>
      <c r="E167" s="741" t="s">
        <v>499</v>
      </c>
      <c r="F167" s="959"/>
      <c r="G167" s="981"/>
      <c r="H167" s="959"/>
      <c r="I167" s="947"/>
    </row>
    <row r="168" spans="1:9">
      <c r="A168" s="958">
        <v>2</v>
      </c>
      <c r="B168" s="971" t="s">
        <v>658</v>
      </c>
      <c r="C168" s="731" t="s">
        <v>133</v>
      </c>
      <c r="D168" s="734">
        <f>SUM(D169:D171)</f>
        <v>316000000</v>
      </c>
      <c r="E168" s="734">
        <f t="shared" ref="E168:H168" si="24">SUM(E169:E171)</f>
        <v>0</v>
      </c>
      <c r="F168" s="734">
        <f t="shared" si="24"/>
        <v>0</v>
      </c>
      <c r="G168" s="734">
        <f>SUM(G169:G177)</f>
        <v>850000000</v>
      </c>
      <c r="H168" s="734">
        <f t="shared" si="24"/>
        <v>0</v>
      </c>
      <c r="I168" s="945"/>
    </row>
    <row r="169" spans="1:9">
      <c r="A169" s="959"/>
      <c r="B169" s="972"/>
      <c r="C169" s="724" t="s">
        <v>659</v>
      </c>
      <c r="D169" s="725">
        <v>10000000</v>
      </c>
      <c r="E169" s="959" t="s">
        <v>660</v>
      </c>
      <c r="F169" s="777" t="s">
        <v>663</v>
      </c>
      <c r="G169" s="748">
        <v>10000000</v>
      </c>
      <c r="H169" s="959" t="s">
        <v>420</v>
      </c>
      <c r="I169" s="946"/>
    </row>
    <row r="170" spans="1:9">
      <c r="A170" s="959"/>
      <c r="B170" s="972"/>
      <c r="C170" s="724" t="s">
        <v>665</v>
      </c>
      <c r="D170" s="725">
        <v>180000000</v>
      </c>
      <c r="E170" s="959"/>
      <c r="F170" s="778" t="s">
        <v>662</v>
      </c>
      <c r="G170" s="748">
        <v>50000000</v>
      </c>
      <c r="H170" s="959"/>
      <c r="I170" s="946"/>
    </row>
    <row r="171" spans="1:9">
      <c r="A171" s="959"/>
      <c r="B171" s="972"/>
      <c r="C171" s="777" t="s">
        <v>661</v>
      </c>
      <c r="D171" s="725">
        <v>126000000</v>
      </c>
      <c r="E171" s="959"/>
      <c r="F171" s="777" t="s">
        <v>664</v>
      </c>
      <c r="G171" s="748">
        <v>150000000</v>
      </c>
      <c r="H171" s="959"/>
      <c r="I171" s="946"/>
    </row>
    <row r="172" spans="1:9">
      <c r="A172" s="959"/>
      <c r="B172" s="972"/>
      <c r="C172" s="724" t="s">
        <v>673</v>
      </c>
      <c r="D172" s="725">
        <v>180000000</v>
      </c>
      <c r="E172" s="720" t="s">
        <v>411</v>
      </c>
      <c r="F172" s="777" t="s">
        <v>666</v>
      </c>
      <c r="G172" s="748">
        <v>100000000</v>
      </c>
      <c r="H172" s="985" t="s">
        <v>671</v>
      </c>
      <c r="I172" s="946"/>
    </row>
    <row r="173" spans="1:9" ht="15" customHeight="1">
      <c r="A173" s="959"/>
      <c r="B173" s="972"/>
      <c r="C173" s="777"/>
      <c r="D173" s="725"/>
      <c r="E173" s="742"/>
      <c r="F173" s="777" t="s">
        <v>667</v>
      </c>
      <c r="G173" s="748">
        <v>90000000</v>
      </c>
      <c r="H173" s="985"/>
      <c r="I173" s="946"/>
    </row>
    <row r="174" spans="1:9">
      <c r="A174" s="959"/>
      <c r="B174" s="972"/>
      <c r="C174" s="724"/>
      <c r="D174" s="725"/>
      <c r="E174" s="742"/>
      <c r="F174" s="777" t="s">
        <v>668</v>
      </c>
      <c r="G174" s="748">
        <v>100000000</v>
      </c>
      <c r="H174" s="985"/>
      <c r="I174" s="946"/>
    </row>
    <row r="175" spans="1:9">
      <c r="A175" s="959"/>
      <c r="B175" s="972"/>
      <c r="C175" s="724"/>
      <c r="D175" s="725"/>
      <c r="E175" s="742"/>
      <c r="F175" s="777" t="s">
        <v>669</v>
      </c>
      <c r="G175" s="748">
        <v>30000000</v>
      </c>
      <c r="H175" s="985"/>
      <c r="I175" s="946"/>
    </row>
    <row r="176" spans="1:9">
      <c r="A176" s="959"/>
      <c r="B176" s="972"/>
      <c r="C176" s="724"/>
      <c r="D176" s="725"/>
      <c r="E176" s="742"/>
      <c r="F176" s="742" t="s">
        <v>670</v>
      </c>
      <c r="G176" s="748">
        <v>120000000</v>
      </c>
      <c r="H176" s="985"/>
      <c r="I176" s="946"/>
    </row>
    <row r="177" spans="1:9">
      <c r="A177" s="965"/>
      <c r="B177" s="978"/>
      <c r="C177" s="779"/>
      <c r="D177" s="768"/>
      <c r="E177" s="743"/>
      <c r="F177" s="747" t="s">
        <v>672</v>
      </c>
      <c r="G177" s="745">
        <v>200000000</v>
      </c>
      <c r="H177" s="986"/>
      <c r="I177" s="947"/>
    </row>
    <row r="178" spans="1:9">
      <c r="A178" s="942">
        <v>3</v>
      </c>
      <c r="B178" s="939" t="s">
        <v>596</v>
      </c>
      <c r="C178" s="738" t="s">
        <v>611</v>
      </c>
      <c r="D178" s="757">
        <f>SUM(D179:D181)</f>
        <v>200000000</v>
      </c>
      <c r="E178" s="757">
        <f t="shared" ref="E178:H178" si="25">SUM(E179:E181)</f>
        <v>0</v>
      </c>
      <c r="F178" s="757">
        <f t="shared" si="25"/>
        <v>0</v>
      </c>
      <c r="G178" s="757">
        <f>SUM(G179:G186)</f>
        <v>3080000000</v>
      </c>
      <c r="H178" s="717">
        <f t="shared" si="25"/>
        <v>0</v>
      </c>
      <c r="I178" s="945"/>
    </row>
    <row r="179" spans="1:9">
      <c r="A179" s="943"/>
      <c r="B179" s="940"/>
      <c r="C179" s="696" t="s">
        <v>597</v>
      </c>
      <c r="D179" s="690">
        <v>200000000</v>
      </c>
      <c r="E179" s="676" t="s">
        <v>388</v>
      </c>
      <c r="F179" s="696" t="s">
        <v>598</v>
      </c>
      <c r="G179" s="703">
        <v>800000000</v>
      </c>
      <c r="H179" s="943" t="s">
        <v>388</v>
      </c>
      <c r="I179" s="946"/>
    </row>
    <row r="180" spans="1:9">
      <c r="A180" s="943"/>
      <c r="B180" s="940"/>
      <c r="C180" s="696"/>
      <c r="D180" s="690"/>
      <c r="E180" s="676"/>
      <c r="F180" s="696" t="s">
        <v>599</v>
      </c>
      <c r="G180" s="703">
        <v>300000000</v>
      </c>
      <c r="H180" s="943"/>
      <c r="I180" s="946"/>
    </row>
    <row r="181" spans="1:9">
      <c r="A181" s="943"/>
      <c r="B181" s="940"/>
      <c r="C181" s="696"/>
      <c r="D181" s="690"/>
      <c r="E181" s="676"/>
      <c r="F181" s="696" t="s">
        <v>600</v>
      </c>
      <c r="G181" s="703">
        <v>800000000</v>
      </c>
      <c r="H181" s="943"/>
      <c r="I181" s="946"/>
    </row>
    <row r="182" spans="1:9" ht="26.4">
      <c r="A182" s="943"/>
      <c r="B182" s="940"/>
      <c r="C182" s="696"/>
      <c r="D182" s="690"/>
      <c r="E182" s="676"/>
      <c r="F182" s="677" t="s">
        <v>693</v>
      </c>
      <c r="G182" s="703">
        <v>400000000</v>
      </c>
      <c r="H182" s="756" t="s">
        <v>583</v>
      </c>
      <c r="I182" s="946"/>
    </row>
    <row r="183" spans="1:9">
      <c r="A183" s="943"/>
      <c r="B183" s="940"/>
      <c r="C183" s="696"/>
      <c r="D183" s="690"/>
      <c r="E183" s="756"/>
      <c r="F183" s="696" t="s">
        <v>689</v>
      </c>
      <c r="G183" s="703">
        <v>300000000</v>
      </c>
      <c r="H183" s="943" t="s">
        <v>411</v>
      </c>
      <c r="I183" s="946"/>
    </row>
    <row r="184" spans="1:9">
      <c r="A184" s="943"/>
      <c r="B184" s="940"/>
      <c r="C184" s="696"/>
      <c r="D184" s="690"/>
      <c r="E184" s="756"/>
      <c r="F184" s="696" t="s">
        <v>690</v>
      </c>
      <c r="G184" s="703">
        <v>180000000</v>
      </c>
      <c r="H184" s="943"/>
      <c r="I184" s="946"/>
    </row>
    <row r="185" spans="1:9">
      <c r="A185" s="943"/>
      <c r="B185" s="940"/>
      <c r="C185" s="696"/>
      <c r="D185" s="690"/>
      <c r="E185" s="756"/>
      <c r="F185" s="696" t="s">
        <v>691</v>
      </c>
      <c r="G185" s="703">
        <v>150000000</v>
      </c>
      <c r="H185" s="943"/>
      <c r="I185" s="946"/>
    </row>
    <row r="186" spans="1:9">
      <c r="A186" s="944"/>
      <c r="B186" s="941"/>
      <c r="C186" s="697"/>
      <c r="D186" s="691"/>
      <c r="E186" s="762"/>
      <c r="F186" s="697" t="s">
        <v>692</v>
      </c>
      <c r="G186" s="704">
        <v>150000000</v>
      </c>
      <c r="H186" s="944"/>
      <c r="I186" s="947"/>
    </row>
    <row r="187" spans="1:9">
      <c r="A187" s="959">
        <v>4</v>
      </c>
      <c r="B187" s="972" t="s">
        <v>601</v>
      </c>
      <c r="C187" s="730" t="s">
        <v>610</v>
      </c>
      <c r="D187" s="732">
        <f>SUM(D188:D192)</f>
        <v>819000000</v>
      </c>
      <c r="E187" s="732">
        <f t="shared" ref="E187:G187" si="26">SUM(E188:E192)</f>
        <v>0</v>
      </c>
      <c r="F187" s="732">
        <f t="shared" si="26"/>
        <v>0</v>
      </c>
      <c r="G187" s="732">
        <f t="shared" si="26"/>
        <v>125000000</v>
      </c>
      <c r="H187" s="680"/>
      <c r="I187" s="945"/>
    </row>
    <row r="188" spans="1:9" ht="12.6" customHeight="1">
      <c r="A188" s="959"/>
      <c r="B188" s="972"/>
      <c r="C188" s="708" t="s">
        <v>602</v>
      </c>
      <c r="D188" s="709">
        <v>24000000</v>
      </c>
      <c r="E188" s="953" t="s">
        <v>411</v>
      </c>
      <c r="F188" s="719" t="s">
        <v>607</v>
      </c>
      <c r="G188" s="711">
        <v>10000000</v>
      </c>
      <c r="H188" s="953" t="s">
        <v>411</v>
      </c>
      <c r="I188" s="946"/>
    </row>
    <row r="189" spans="1:9">
      <c r="A189" s="959"/>
      <c r="B189" s="972"/>
      <c r="C189" s="708" t="s">
        <v>603</v>
      </c>
      <c r="D189" s="709">
        <v>10000000</v>
      </c>
      <c r="E189" s="959"/>
      <c r="F189" s="708" t="s">
        <v>609</v>
      </c>
      <c r="G189" s="711">
        <v>100000000</v>
      </c>
      <c r="H189" s="959"/>
      <c r="I189" s="946"/>
    </row>
    <row r="190" spans="1:9">
      <c r="A190" s="959"/>
      <c r="B190" s="972"/>
      <c r="C190" s="708" t="s">
        <v>605</v>
      </c>
      <c r="D190" s="709">
        <v>65000000</v>
      </c>
      <c r="E190" s="959"/>
      <c r="F190" s="708" t="s">
        <v>608</v>
      </c>
      <c r="G190" s="711">
        <v>15000000</v>
      </c>
      <c r="H190" s="954"/>
      <c r="I190" s="946"/>
    </row>
    <row r="191" spans="1:9">
      <c r="A191" s="959"/>
      <c r="B191" s="972"/>
      <c r="C191" s="708" t="s">
        <v>606</v>
      </c>
      <c r="D191" s="709">
        <v>70000000</v>
      </c>
      <c r="E191" s="954"/>
      <c r="F191" s="708"/>
      <c r="G191" s="711"/>
      <c r="H191" s="719"/>
      <c r="I191" s="946"/>
    </row>
    <row r="192" spans="1:9">
      <c r="A192" s="965"/>
      <c r="B192" s="978"/>
      <c r="C192" s="697" t="s">
        <v>604</v>
      </c>
      <c r="D192" s="691">
        <f>455000000+195000000</f>
        <v>650000000</v>
      </c>
      <c r="E192" s="686" t="s">
        <v>499</v>
      </c>
      <c r="F192" s="697"/>
      <c r="G192" s="704"/>
      <c r="H192" s="681"/>
      <c r="I192" s="947"/>
    </row>
    <row r="193" spans="1:9" ht="15.6" customHeight="1">
      <c r="A193" s="958">
        <v>5</v>
      </c>
      <c r="B193" s="984" t="s">
        <v>613</v>
      </c>
      <c r="C193" s="731" t="s">
        <v>622</v>
      </c>
      <c r="D193" s="735">
        <f>SUM(D194:D199)</f>
        <v>87000000</v>
      </c>
      <c r="E193" s="735">
        <f t="shared" ref="E193:G193" si="27">SUM(E194:E199)</f>
        <v>0</v>
      </c>
      <c r="F193" s="735">
        <f t="shared" si="27"/>
        <v>0</v>
      </c>
      <c r="G193" s="735">
        <f t="shared" si="27"/>
        <v>624000000</v>
      </c>
      <c r="H193" s="733"/>
      <c r="I193" s="945"/>
    </row>
    <row r="194" spans="1:9">
      <c r="A194" s="959"/>
      <c r="B194" s="985"/>
      <c r="C194" s="708" t="s">
        <v>617</v>
      </c>
      <c r="D194" s="709">
        <v>45000000</v>
      </c>
      <c r="E194" s="953" t="s">
        <v>388</v>
      </c>
      <c r="F194" s="708" t="s">
        <v>614</v>
      </c>
      <c r="G194" s="711">
        <v>120000000</v>
      </c>
      <c r="H194" s="953" t="s">
        <v>388</v>
      </c>
      <c r="I194" s="946"/>
    </row>
    <row r="195" spans="1:9">
      <c r="A195" s="959"/>
      <c r="B195" s="985"/>
      <c r="C195" s="708" t="s">
        <v>501</v>
      </c>
      <c r="D195" s="709">
        <v>24000000</v>
      </c>
      <c r="E195" s="959"/>
      <c r="F195" s="708" t="s">
        <v>615</v>
      </c>
      <c r="G195" s="711">
        <v>24000000</v>
      </c>
      <c r="H195" s="959"/>
      <c r="I195" s="946"/>
    </row>
    <row r="196" spans="1:9">
      <c r="A196" s="959"/>
      <c r="B196" s="985"/>
      <c r="C196" s="708" t="s">
        <v>618</v>
      </c>
      <c r="D196" s="709">
        <v>10500000</v>
      </c>
      <c r="E196" s="954"/>
      <c r="F196" s="708" t="s">
        <v>616</v>
      </c>
      <c r="G196" s="711">
        <v>480000000</v>
      </c>
      <c r="H196" s="954"/>
      <c r="I196" s="946"/>
    </row>
    <row r="197" spans="1:9">
      <c r="A197" s="959"/>
      <c r="B197" s="985"/>
      <c r="C197" s="708" t="s">
        <v>619</v>
      </c>
      <c r="D197" s="709">
        <v>3500000</v>
      </c>
      <c r="E197" s="953" t="s">
        <v>420</v>
      </c>
      <c r="F197" s="708"/>
      <c r="G197" s="711"/>
      <c r="H197" s="719"/>
      <c r="I197" s="946"/>
    </row>
    <row r="198" spans="1:9">
      <c r="A198" s="959"/>
      <c r="B198" s="985"/>
      <c r="C198" s="708" t="s">
        <v>620</v>
      </c>
      <c r="D198" s="709">
        <v>1500000</v>
      </c>
      <c r="E198" s="959"/>
      <c r="F198" s="708"/>
      <c r="G198" s="711"/>
      <c r="H198" s="719"/>
      <c r="I198" s="946"/>
    </row>
    <row r="199" spans="1:9">
      <c r="A199" s="965"/>
      <c r="B199" s="986"/>
      <c r="C199" s="697" t="s">
        <v>621</v>
      </c>
      <c r="D199" s="691">
        <v>2500000</v>
      </c>
      <c r="E199" s="965"/>
      <c r="F199" s="697"/>
      <c r="G199" s="704"/>
      <c r="H199" s="681"/>
      <c r="I199" s="946"/>
    </row>
    <row r="200" spans="1:9" ht="18.600000000000001">
      <c r="A200" s="999" t="s">
        <v>133</v>
      </c>
      <c r="B200" s="1000"/>
      <c r="C200" s="697"/>
      <c r="D200" s="786">
        <f>D193+D164+D117+D7</f>
        <v>8613700000</v>
      </c>
      <c r="E200" s="786"/>
      <c r="F200" s="786"/>
      <c r="G200" s="786">
        <f t="shared" ref="G200" si="28">G193+G164+G117+G7</f>
        <v>12082400000</v>
      </c>
      <c r="H200" s="681"/>
      <c r="I200" s="947"/>
    </row>
    <row r="201" spans="1:9">
      <c r="A201" s="656" t="s">
        <v>678</v>
      </c>
      <c r="B201" s="657"/>
      <c r="C201" s="698"/>
      <c r="D201" s="692"/>
      <c r="E201" s="682"/>
      <c r="F201" s="698"/>
      <c r="G201" s="705"/>
      <c r="H201" s="678"/>
      <c r="I201" s="649"/>
    </row>
    <row r="202" spans="1:9">
      <c r="A202" s="652"/>
      <c r="B202" s="658"/>
      <c r="C202" s="698"/>
      <c r="D202" s="692"/>
      <c r="E202" s="682"/>
      <c r="F202" s="698"/>
      <c r="G202" s="705"/>
      <c r="H202" s="678"/>
      <c r="I202" s="649"/>
    </row>
    <row r="203" spans="1:9">
      <c r="A203" s="652"/>
      <c r="B203" s="658"/>
      <c r="C203" s="698"/>
      <c r="D203" s="692"/>
      <c r="E203" s="682"/>
      <c r="F203" s="698"/>
      <c r="G203" s="678" t="s">
        <v>675</v>
      </c>
      <c r="H203" s="678"/>
      <c r="I203" s="649"/>
    </row>
    <row r="204" spans="1:9">
      <c r="A204" s="652"/>
      <c r="B204" s="698"/>
      <c r="C204" s="698"/>
      <c r="D204" s="1001" t="s">
        <v>676</v>
      </c>
      <c r="E204" s="1001"/>
      <c r="F204" s="698"/>
      <c r="G204" s="687" t="s">
        <v>674</v>
      </c>
      <c r="H204" s="678"/>
      <c r="I204" s="649"/>
    </row>
    <row r="205" spans="1:9">
      <c r="A205" s="652"/>
      <c r="B205" s="698"/>
      <c r="C205" s="698"/>
      <c r="D205" s="692"/>
      <c r="E205" s="687"/>
      <c r="F205" s="698"/>
      <c r="G205" s="705"/>
      <c r="H205" s="687"/>
      <c r="I205" s="649"/>
    </row>
    <row r="206" spans="1:9">
      <c r="A206" s="649"/>
      <c r="B206" s="649"/>
      <c r="C206" s="649"/>
      <c r="D206" s="1002" t="s">
        <v>677</v>
      </c>
      <c r="E206" s="1002"/>
      <c r="F206" s="649"/>
      <c r="G206" s="706"/>
      <c r="I206" s="649"/>
    </row>
    <row r="207" spans="1:9">
      <c r="A207" s="649"/>
      <c r="B207" s="649"/>
      <c r="C207" s="649"/>
      <c r="D207" s="693"/>
      <c r="F207" s="649"/>
      <c r="G207" s="706"/>
      <c r="I207" s="649"/>
    </row>
    <row r="208" spans="1:9">
      <c r="A208" s="649"/>
      <c r="B208" s="649"/>
      <c r="C208" s="649"/>
      <c r="D208" s="693"/>
      <c r="F208" s="649"/>
      <c r="G208" s="706"/>
      <c r="I208" s="649"/>
    </row>
    <row r="209" spans="1:9">
      <c r="A209" s="649"/>
      <c r="B209" s="649"/>
      <c r="C209" s="649"/>
      <c r="D209" s="693"/>
      <c r="F209" s="649"/>
      <c r="G209" s="706"/>
      <c r="I209" s="649"/>
    </row>
    <row r="210" spans="1:9">
      <c r="A210" s="649"/>
      <c r="B210" s="649"/>
      <c r="C210" s="649"/>
      <c r="D210" s="693"/>
      <c r="F210" s="649"/>
      <c r="G210" s="706"/>
      <c r="I210" s="649"/>
    </row>
    <row r="211" spans="1:9">
      <c r="A211" s="649"/>
      <c r="B211" s="649"/>
      <c r="C211" s="649"/>
      <c r="D211" s="693"/>
      <c r="F211" s="649"/>
      <c r="G211" s="706"/>
      <c r="I211" s="649"/>
    </row>
    <row r="212" spans="1:9">
      <c r="A212" s="649"/>
      <c r="B212" s="649"/>
      <c r="C212" s="649"/>
      <c r="D212" s="693"/>
      <c r="F212" s="649"/>
      <c r="G212" s="706"/>
      <c r="I212" s="649"/>
    </row>
    <row r="213" spans="1:9">
      <c r="A213" s="649"/>
      <c r="B213" s="649"/>
      <c r="C213" s="649"/>
      <c r="D213" s="693"/>
      <c r="F213" s="649"/>
      <c r="G213" s="706"/>
      <c r="I213" s="649"/>
    </row>
    <row r="214" spans="1:9">
      <c r="A214" s="649"/>
      <c r="B214" s="649"/>
      <c r="C214" s="649"/>
      <c r="D214" s="693"/>
      <c r="F214" s="649"/>
      <c r="G214" s="706"/>
      <c r="I214" s="649"/>
    </row>
    <row r="215" spans="1:9">
      <c r="A215" s="649"/>
      <c r="B215" s="649"/>
      <c r="C215" s="649"/>
      <c r="D215" s="693"/>
      <c r="F215" s="649"/>
      <c r="G215" s="706"/>
      <c r="I215" s="649"/>
    </row>
    <row r="216" spans="1:9">
      <c r="A216" s="649"/>
      <c r="B216" s="649"/>
      <c r="C216" s="649"/>
      <c r="D216" s="693"/>
      <c r="F216" s="649"/>
      <c r="G216" s="706"/>
      <c r="I216" s="649"/>
    </row>
    <row r="217" spans="1:9">
      <c r="A217" s="649"/>
      <c r="B217" s="649"/>
      <c r="C217" s="649"/>
      <c r="D217" s="693"/>
      <c r="F217" s="649"/>
      <c r="G217" s="706"/>
      <c r="I217" s="649"/>
    </row>
    <row r="218" spans="1:9">
      <c r="A218" s="649"/>
      <c r="B218" s="649"/>
      <c r="C218" s="649"/>
      <c r="D218" s="693"/>
      <c r="F218" s="649"/>
      <c r="G218" s="706"/>
      <c r="I218" s="649"/>
    </row>
    <row r="219" spans="1:9">
      <c r="A219" s="649"/>
      <c r="B219" s="649"/>
      <c r="C219" s="649"/>
      <c r="D219" s="693"/>
      <c r="F219" s="649"/>
      <c r="G219" s="706"/>
      <c r="I219" s="649"/>
    </row>
    <row r="220" spans="1:9">
      <c r="A220" s="649"/>
      <c r="B220" s="649"/>
      <c r="C220" s="649"/>
      <c r="D220" s="693"/>
      <c r="F220" s="649"/>
      <c r="G220" s="706"/>
      <c r="I220" s="649"/>
    </row>
    <row r="221" spans="1:9">
      <c r="A221" s="649"/>
      <c r="B221" s="649"/>
      <c r="C221" s="649"/>
      <c r="D221" s="693"/>
      <c r="F221" s="649"/>
      <c r="G221" s="706"/>
      <c r="I221" s="649"/>
    </row>
    <row r="222" spans="1:9">
      <c r="A222" s="649"/>
      <c r="B222" s="649"/>
      <c r="C222" s="649"/>
      <c r="D222" s="693"/>
      <c r="F222" s="649"/>
      <c r="G222" s="706"/>
      <c r="I222" s="649"/>
    </row>
    <row r="223" spans="1:9">
      <c r="A223" s="649"/>
      <c r="B223" s="649"/>
      <c r="C223" s="649"/>
      <c r="D223" s="693"/>
      <c r="F223" s="649"/>
      <c r="G223" s="706"/>
      <c r="I223" s="649"/>
    </row>
    <row r="224" spans="1:9">
      <c r="A224" s="649"/>
      <c r="B224" s="649"/>
      <c r="C224" s="649"/>
      <c r="D224" s="693"/>
      <c r="F224" s="649"/>
      <c r="G224" s="706"/>
      <c r="I224" s="649"/>
    </row>
    <row r="225" spans="1:9">
      <c r="A225" s="649"/>
      <c r="B225" s="649"/>
      <c r="C225" s="649"/>
      <c r="D225" s="693"/>
      <c r="F225" s="649"/>
      <c r="G225" s="706"/>
      <c r="I225" s="649"/>
    </row>
    <row r="226" spans="1:9">
      <c r="A226" s="649"/>
      <c r="B226" s="649"/>
      <c r="C226" s="649"/>
      <c r="D226" s="693"/>
      <c r="F226" s="649"/>
      <c r="G226" s="706"/>
      <c r="I226" s="649"/>
    </row>
    <row r="227" spans="1:9">
      <c r="A227" s="649"/>
      <c r="B227" s="649"/>
      <c r="C227" s="649"/>
      <c r="D227" s="693"/>
      <c r="F227" s="649"/>
      <c r="G227" s="706"/>
      <c r="I227" s="649"/>
    </row>
    <row r="228" spans="1:9">
      <c r="A228" s="649"/>
      <c r="B228" s="649"/>
      <c r="C228" s="649"/>
      <c r="D228" s="693"/>
      <c r="F228" s="649"/>
      <c r="G228" s="706"/>
      <c r="I228" s="649"/>
    </row>
    <row r="229" spans="1:9">
      <c r="A229" s="649"/>
      <c r="B229" s="649"/>
      <c r="C229" s="649"/>
      <c r="D229" s="693"/>
      <c r="F229" s="649"/>
      <c r="G229" s="706"/>
      <c r="I229" s="649"/>
    </row>
    <row r="230" spans="1:9">
      <c r="A230" s="649"/>
      <c r="B230" s="649"/>
      <c r="C230" s="649"/>
      <c r="D230" s="693"/>
      <c r="F230" s="649"/>
      <c r="G230" s="706"/>
      <c r="I230" s="649"/>
    </row>
    <row r="231" spans="1:9">
      <c r="A231" s="649"/>
      <c r="B231" s="649"/>
      <c r="C231" s="649"/>
      <c r="D231" s="693"/>
      <c r="F231" s="649"/>
      <c r="G231" s="706"/>
      <c r="I231" s="649"/>
    </row>
    <row r="232" spans="1:9">
      <c r="A232" s="649"/>
      <c r="B232" s="649"/>
      <c r="C232" s="649"/>
      <c r="D232" s="693"/>
      <c r="F232" s="649"/>
      <c r="G232" s="706"/>
      <c r="I232" s="649"/>
    </row>
    <row r="233" spans="1:9">
      <c r="A233" s="649"/>
      <c r="B233" s="649"/>
      <c r="C233" s="649"/>
      <c r="D233" s="693"/>
      <c r="F233" s="649"/>
      <c r="G233" s="706"/>
      <c r="I233" s="649"/>
    </row>
    <row r="234" spans="1:9">
      <c r="A234" s="649"/>
      <c r="B234" s="649"/>
      <c r="C234" s="649"/>
      <c r="D234" s="693"/>
      <c r="F234" s="649"/>
      <c r="G234" s="706"/>
      <c r="I234" s="649"/>
    </row>
    <row r="235" spans="1:9">
      <c r="A235" s="649"/>
      <c r="B235" s="649"/>
      <c r="C235" s="649"/>
      <c r="D235" s="693"/>
      <c r="F235" s="649"/>
      <c r="G235" s="706"/>
      <c r="I235" s="649"/>
    </row>
    <row r="236" spans="1:9">
      <c r="A236" s="649"/>
      <c r="B236" s="649"/>
      <c r="C236" s="649"/>
      <c r="D236" s="693"/>
      <c r="F236" s="649"/>
      <c r="G236" s="706"/>
      <c r="I236" s="649"/>
    </row>
    <row r="237" spans="1:9">
      <c r="A237" s="649"/>
      <c r="B237" s="649"/>
      <c r="C237" s="649"/>
      <c r="D237" s="693"/>
      <c r="F237" s="649"/>
      <c r="G237" s="706"/>
      <c r="I237" s="649"/>
    </row>
    <row r="238" spans="1:9">
      <c r="A238" s="649"/>
      <c r="B238" s="649"/>
      <c r="C238" s="649"/>
      <c r="D238" s="693"/>
      <c r="F238" s="649"/>
      <c r="G238" s="706"/>
      <c r="I238" s="649"/>
    </row>
    <row r="239" spans="1:9">
      <c r="A239" s="649"/>
      <c r="B239" s="649"/>
      <c r="C239" s="649"/>
      <c r="D239" s="693"/>
      <c r="F239" s="649"/>
      <c r="G239" s="706"/>
      <c r="I239" s="649"/>
    </row>
    <row r="240" spans="1:9">
      <c r="A240" s="649"/>
      <c r="B240" s="649"/>
      <c r="C240" s="649"/>
      <c r="D240" s="693"/>
      <c r="F240" s="649"/>
      <c r="G240" s="706"/>
      <c r="I240" s="649"/>
    </row>
    <row r="241" spans="1:9">
      <c r="A241" s="649"/>
      <c r="B241" s="649"/>
      <c r="C241" s="649"/>
      <c r="D241" s="693"/>
      <c r="F241" s="649"/>
      <c r="G241" s="706"/>
      <c r="I241" s="649"/>
    </row>
    <row r="242" spans="1:9">
      <c r="A242" s="649"/>
      <c r="B242" s="649"/>
      <c r="C242" s="649"/>
      <c r="D242" s="693"/>
      <c r="F242" s="649"/>
      <c r="G242" s="706"/>
      <c r="I242" s="649"/>
    </row>
    <row r="243" spans="1:9">
      <c r="A243" s="649"/>
      <c r="B243" s="649"/>
      <c r="C243" s="649"/>
      <c r="D243" s="693"/>
      <c r="F243" s="649"/>
      <c r="G243" s="706"/>
      <c r="I243" s="649"/>
    </row>
    <row r="244" spans="1:9">
      <c r="A244" s="649"/>
      <c r="B244" s="649"/>
      <c r="C244" s="649"/>
      <c r="D244" s="693"/>
      <c r="F244" s="649"/>
      <c r="G244" s="706"/>
      <c r="I244" s="649"/>
    </row>
    <row r="245" spans="1:9">
      <c r="A245" s="649"/>
      <c r="B245" s="649"/>
      <c r="C245" s="649"/>
      <c r="D245" s="693"/>
      <c r="F245" s="649"/>
      <c r="G245" s="706"/>
      <c r="I245" s="649"/>
    </row>
    <row r="246" spans="1:9">
      <c r="A246" s="649"/>
      <c r="B246" s="649"/>
      <c r="C246" s="649"/>
      <c r="D246" s="693"/>
      <c r="F246" s="649"/>
      <c r="G246" s="706"/>
      <c r="I246" s="649"/>
    </row>
    <row r="247" spans="1:9">
      <c r="A247" s="649"/>
      <c r="B247" s="649"/>
      <c r="C247" s="649"/>
      <c r="D247" s="693"/>
      <c r="F247" s="649"/>
      <c r="G247" s="706"/>
      <c r="I247" s="649"/>
    </row>
    <row r="248" spans="1:9">
      <c r="A248" s="649"/>
      <c r="B248" s="649"/>
      <c r="C248" s="649"/>
      <c r="D248" s="693"/>
      <c r="F248" s="649"/>
      <c r="G248" s="706"/>
      <c r="I248" s="649"/>
    </row>
    <row r="249" spans="1:9">
      <c r="A249" s="649"/>
      <c r="B249" s="649"/>
      <c r="C249" s="649"/>
      <c r="D249" s="693"/>
      <c r="F249" s="649"/>
      <c r="G249" s="706"/>
      <c r="I249" s="649"/>
    </row>
    <row r="250" spans="1:9">
      <c r="A250" s="649"/>
      <c r="B250" s="649"/>
      <c r="C250" s="649"/>
      <c r="D250" s="693"/>
      <c r="F250" s="649"/>
      <c r="G250" s="706"/>
      <c r="I250" s="649"/>
    </row>
    <row r="251" spans="1:9">
      <c r="A251" s="649"/>
      <c r="B251" s="649"/>
      <c r="C251" s="649"/>
      <c r="D251" s="693"/>
      <c r="F251" s="649"/>
      <c r="G251" s="706"/>
      <c r="I251" s="649"/>
    </row>
    <row r="252" spans="1:9">
      <c r="A252" s="649"/>
      <c r="B252" s="649"/>
      <c r="C252" s="649"/>
      <c r="D252" s="693"/>
      <c r="F252" s="649"/>
      <c r="G252" s="706"/>
      <c r="I252" s="649"/>
    </row>
    <row r="253" spans="1:9">
      <c r="A253" s="649"/>
      <c r="B253" s="649"/>
      <c r="C253" s="649"/>
      <c r="D253" s="693"/>
      <c r="F253" s="649"/>
      <c r="G253" s="706"/>
      <c r="I253" s="649"/>
    </row>
    <row r="254" spans="1:9">
      <c r="A254" s="649"/>
      <c r="B254" s="649"/>
      <c r="C254" s="649"/>
      <c r="D254" s="693"/>
      <c r="F254" s="649"/>
      <c r="G254" s="706"/>
      <c r="I254" s="649"/>
    </row>
    <row r="255" spans="1:9">
      <c r="A255" s="649"/>
      <c r="B255" s="649"/>
      <c r="C255" s="649"/>
      <c r="D255" s="693"/>
      <c r="F255" s="649"/>
      <c r="G255" s="706"/>
      <c r="I255" s="649"/>
    </row>
    <row r="256" spans="1:9">
      <c r="A256" s="649"/>
      <c r="B256" s="649"/>
      <c r="C256" s="649"/>
      <c r="D256" s="693"/>
      <c r="F256" s="649"/>
      <c r="G256" s="706"/>
      <c r="I256" s="649"/>
    </row>
    <row r="257" spans="1:9">
      <c r="A257" s="649"/>
      <c r="B257" s="649"/>
      <c r="C257" s="649"/>
      <c r="D257" s="693"/>
      <c r="F257" s="649"/>
      <c r="G257" s="706"/>
      <c r="I257" s="649"/>
    </row>
    <row r="258" spans="1:9">
      <c r="A258" s="649"/>
      <c r="B258" s="649"/>
      <c r="C258" s="649"/>
      <c r="D258" s="693"/>
      <c r="F258" s="649"/>
      <c r="G258" s="706"/>
      <c r="I258" s="649"/>
    </row>
    <row r="259" spans="1:9">
      <c r="A259" s="649"/>
      <c r="B259" s="649"/>
      <c r="C259" s="649"/>
      <c r="D259" s="693"/>
      <c r="F259" s="649"/>
      <c r="G259" s="706"/>
      <c r="I259" s="649"/>
    </row>
    <row r="260" spans="1:9">
      <c r="A260" s="649"/>
      <c r="B260" s="649"/>
      <c r="C260" s="649"/>
      <c r="D260" s="693"/>
      <c r="F260" s="649"/>
      <c r="G260" s="706"/>
      <c r="I260" s="649"/>
    </row>
    <row r="261" spans="1:9">
      <c r="A261" s="649"/>
      <c r="B261" s="649"/>
      <c r="C261" s="649"/>
      <c r="D261" s="693"/>
      <c r="F261" s="649"/>
      <c r="G261" s="706"/>
      <c r="I261" s="649"/>
    </row>
    <row r="262" spans="1:9">
      <c r="A262" s="649"/>
      <c r="B262" s="649"/>
      <c r="C262" s="649"/>
      <c r="D262" s="693"/>
      <c r="F262" s="649"/>
      <c r="G262" s="706"/>
      <c r="I262" s="649"/>
    </row>
    <row r="263" spans="1:9">
      <c r="A263" s="649"/>
      <c r="B263" s="649"/>
      <c r="C263" s="649"/>
      <c r="D263" s="693"/>
      <c r="F263" s="649"/>
      <c r="G263" s="706"/>
      <c r="I263" s="649"/>
    </row>
    <row r="264" spans="1:9">
      <c r="A264" s="649"/>
      <c r="B264" s="649"/>
      <c r="C264" s="649"/>
      <c r="D264" s="693"/>
      <c r="F264" s="649"/>
      <c r="G264" s="706"/>
      <c r="I264" s="649"/>
    </row>
    <row r="265" spans="1:9">
      <c r="A265" s="649"/>
      <c r="B265" s="649"/>
      <c r="C265" s="649"/>
      <c r="D265" s="693"/>
      <c r="F265" s="649"/>
      <c r="G265" s="706"/>
      <c r="I265" s="649"/>
    </row>
    <row r="266" spans="1:9">
      <c r="A266" s="649"/>
      <c r="B266" s="649"/>
      <c r="C266" s="649"/>
      <c r="D266" s="693"/>
      <c r="F266" s="649"/>
      <c r="G266" s="706"/>
      <c r="I266" s="649"/>
    </row>
    <row r="267" spans="1:9">
      <c r="A267" s="649"/>
      <c r="B267" s="649"/>
      <c r="C267" s="649"/>
      <c r="D267" s="693"/>
      <c r="F267" s="649"/>
      <c r="G267" s="706"/>
      <c r="I267" s="649"/>
    </row>
    <row r="268" spans="1:9">
      <c r="A268" s="649"/>
      <c r="B268" s="649"/>
      <c r="C268" s="649"/>
      <c r="D268" s="693"/>
      <c r="F268" s="649"/>
      <c r="G268" s="706"/>
      <c r="I268" s="649"/>
    </row>
    <row r="269" spans="1:9">
      <c r="A269" s="649"/>
      <c r="B269" s="649"/>
      <c r="C269" s="649"/>
      <c r="D269" s="693"/>
      <c r="F269" s="649"/>
      <c r="G269" s="706"/>
      <c r="I269" s="649"/>
    </row>
    <row r="270" spans="1:9">
      <c r="A270" s="649"/>
      <c r="B270" s="649"/>
      <c r="C270" s="649"/>
      <c r="D270" s="693"/>
      <c r="F270" s="649"/>
      <c r="G270" s="706"/>
      <c r="I270" s="649"/>
    </row>
    <row r="271" spans="1:9">
      <c r="A271" s="649"/>
      <c r="B271" s="649"/>
      <c r="C271" s="649"/>
      <c r="D271" s="693"/>
      <c r="F271" s="649"/>
      <c r="G271" s="706"/>
      <c r="I271" s="649"/>
    </row>
    <row r="272" spans="1:9">
      <c r="A272" s="649"/>
      <c r="B272" s="649"/>
      <c r="C272" s="649"/>
      <c r="D272" s="693"/>
      <c r="F272" s="649"/>
      <c r="G272" s="706"/>
      <c r="I272" s="649"/>
    </row>
    <row r="273" spans="1:9">
      <c r="A273" s="649"/>
      <c r="B273" s="649"/>
      <c r="C273" s="649"/>
      <c r="D273" s="693"/>
      <c r="F273" s="649"/>
      <c r="G273" s="706"/>
      <c r="I273" s="649"/>
    </row>
    <row r="274" spans="1:9">
      <c r="A274" s="649"/>
      <c r="B274" s="649"/>
      <c r="C274" s="649"/>
      <c r="D274" s="693"/>
      <c r="F274" s="649"/>
      <c r="G274" s="706"/>
      <c r="I274" s="649"/>
    </row>
    <row r="275" spans="1:9">
      <c r="A275" s="649"/>
      <c r="B275" s="649"/>
      <c r="C275" s="649"/>
      <c r="D275" s="693"/>
      <c r="F275" s="649"/>
      <c r="G275" s="706"/>
      <c r="I275" s="649"/>
    </row>
    <row r="276" spans="1:9">
      <c r="A276" s="649"/>
      <c r="B276" s="649"/>
      <c r="C276" s="649"/>
      <c r="D276" s="693"/>
      <c r="F276" s="649"/>
      <c r="G276" s="706"/>
      <c r="I276" s="649"/>
    </row>
    <row r="277" spans="1:9">
      <c r="A277" s="649"/>
      <c r="B277" s="649"/>
      <c r="C277" s="649"/>
      <c r="D277" s="693"/>
      <c r="F277" s="649"/>
      <c r="G277" s="706"/>
      <c r="I277" s="649"/>
    </row>
    <row r="278" spans="1:9">
      <c r="A278" s="649"/>
      <c r="B278" s="649"/>
      <c r="C278" s="649"/>
      <c r="D278" s="693"/>
      <c r="F278" s="649"/>
      <c r="G278" s="706"/>
      <c r="I278" s="649"/>
    </row>
    <row r="279" spans="1:9">
      <c r="A279" s="649"/>
      <c r="B279" s="649"/>
      <c r="C279" s="649"/>
      <c r="D279" s="693"/>
      <c r="F279" s="649"/>
      <c r="G279" s="706"/>
      <c r="I279" s="649"/>
    </row>
    <row r="280" spans="1:9">
      <c r="A280" s="649"/>
      <c r="B280" s="649"/>
      <c r="C280" s="649"/>
      <c r="D280" s="693"/>
      <c r="F280" s="649"/>
      <c r="G280" s="706"/>
      <c r="I280" s="649"/>
    </row>
    <row r="281" spans="1:9">
      <c r="A281" s="649"/>
      <c r="B281" s="649"/>
      <c r="C281" s="649"/>
      <c r="D281" s="693"/>
      <c r="F281" s="649"/>
      <c r="G281" s="706"/>
      <c r="I281" s="649"/>
    </row>
    <row r="282" spans="1:9">
      <c r="A282" s="649"/>
      <c r="B282" s="649"/>
      <c r="C282" s="649"/>
      <c r="D282" s="693"/>
      <c r="F282" s="649"/>
      <c r="G282" s="706"/>
      <c r="I282" s="649"/>
    </row>
    <row r="283" spans="1:9">
      <c r="A283" s="649"/>
      <c r="B283" s="649"/>
      <c r="C283" s="649"/>
      <c r="D283" s="693"/>
      <c r="F283" s="649"/>
      <c r="I283" s="649"/>
    </row>
    <row r="284" spans="1:9">
      <c r="A284" s="649"/>
      <c r="B284" s="649"/>
      <c r="C284" s="649"/>
      <c r="D284" s="693"/>
      <c r="F284" s="649"/>
      <c r="I284" s="649"/>
    </row>
    <row r="285" spans="1:9">
      <c r="A285" s="649"/>
      <c r="B285" s="649"/>
      <c r="C285" s="649"/>
      <c r="D285" s="693"/>
      <c r="F285" s="649"/>
      <c r="I285" s="649"/>
    </row>
    <row r="286" spans="1:9">
      <c r="A286" s="649"/>
      <c r="B286" s="649"/>
      <c r="C286" s="649"/>
      <c r="D286" s="693"/>
      <c r="F286" s="649"/>
      <c r="I286" s="649"/>
    </row>
    <row r="287" spans="1:9">
      <c r="A287" s="649"/>
      <c r="B287" s="649"/>
      <c r="C287" s="649"/>
      <c r="D287" s="693"/>
      <c r="F287" s="649"/>
      <c r="I287" s="649"/>
    </row>
    <row r="288" spans="1:9">
      <c r="A288" s="649"/>
      <c r="B288" s="649"/>
      <c r="C288" s="649"/>
      <c r="D288" s="693"/>
      <c r="F288" s="649"/>
      <c r="I288" s="649"/>
    </row>
    <row r="289" spans="1:9">
      <c r="A289" s="649"/>
      <c r="B289" s="649"/>
      <c r="C289" s="649"/>
      <c r="D289" s="693"/>
      <c r="F289" s="649"/>
      <c r="I289" s="649"/>
    </row>
    <row r="290" spans="1:9">
      <c r="A290" s="649"/>
      <c r="B290" s="649"/>
      <c r="C290" s="649"/>
      <c r="D290" s="693"/>
      <c r="F290" s="649"/>
      <c r="I290" s="649"/>
    </row>
    <row r="291" spans="1:9">
      <c r="A291" s="649"/>
      <c r="B291" s="649"/>
      <c r="C291" s="649"/>
      <c r="D291" s="693"/>
      <c r="F291" s="649"/>
      <c r="I291" s="649"/>
    </row>
    <row r="292" spans="1:9">
      <c r="A292" s="649"/>
      <c r="B292" s="649"/>
      <c r="C292" s="649"/>
      <c r="D292" s="693"/>
      <c r="F292" s="649"/>
      <c r="I292" s="649"/>
    </row>
    <row r="293" spans="1:9">
      <c r="A293" s="649"/>
      <c r="B293" s="649"/>
      <c r="C293" s="649"/>
      <c r="D293" s="693"/>
      <c r="F293" s="649"/>
      <c r="I293" s="649"/>
    </row>
    <row r="294" spans="1:9">
      <c r="A294" s="649"/>
      <c r="B294" s="649"/>
      <c r="C294" s="649"/>
      <c r="D294" s="693"/>
      <c r="F294" s="649"/>
      <c r="I294" s="649"/>
    </row>
    <row r="295" spans="1:9">
      <c r="A295" s="649"/>
      <c r="B295" s="649"/>
      <c r="C295" s="649"/>
      <c r="D295" s="693"/>
      <c r="F295" s="649"/>
      <c r="I295" s="649"/>
    </row>
    <row r="296" spans="1:9">
      <c r="A296" s="649"/>
      <c r="B296" s="649"/>
      <c r="C296" s="649"/>
      <c r="D296" s="693"/>
      <c r="F296" s="649"/>
      <c r="I296" s="649"/>
    </row>
    <row r="297" spans="1:9">
      <c r="A297" s="649"/>
      <c r="B297" s="649"/>
      <c r="C297" s="649"/>
      <c r="D297" s="693"/>
      <c r="F297" s="649"/>
      <c r="I297" s="649"/>
    </row>
    <row r="298" spans="1:9">
      <c r="A298" s="649"/>
      <c r="B298" s="649"/>
      <c r="C298" s="649"/>
      <c r="D298" s="693"/>
      <c r="F298" s="649"/>
      <c r="I298" s="649"/>
    </row>
    <row r="299" spans="1:9">
      <c r="A299" s="649"/>
      <c r="B299" s="649"/>
      <c r="C299" s="649"/>
      <c r="D299" s="693"/>
      <c r="F299" s="649"/>
      <c r="I299" s="649"/>
    </row>
    <row r="300" spans="1:9">
      <c r="A300" s="649"/>
      <c r="B300" s="649"/>
      <c r="C300" s="649"/>
      <c r="D300" s="693"/>
      <c r="F300" s="649"/>
      <c r="I300" s="649"/>
    </row>
    <row r="301" spans="1:9">
      <c r="A301" s="649"/>
      <c r="B301" s="649"/>
      <c r="C301" s="649"/>
      <c r="D301" s="693"/>
      <c r="F301" s="649"/>
      <c r="I301" s="649"/>
    </row>
    <row r="302" spans="1:9">
      <c r="A302" s="649"/>
      <c r="B302" s="649"/>
      <c r="C302" s="649"/>
      <c r="D302" s="693"/>
      <c r="F302" s="649"/>
      <c r="I302" s="649"/>
    </row>
    <row r="303" spans="1:9">
      <c r="A303" s="649"/>
      <c r="B303" s="649"/>
      <c r="C303" s="649"/>
      <c r="D303" s="693"/>
      <c r="F303" s="649"/>
      <c r="I303" s="649"/>
    </row>
    <row r="304" spans="1:9">
      <c r="A304" s="649"/>
      <c r="B304" s="649"/>
      <c r="C304" s="649"/>
      <c r="D304" s="693"/>
      <c r="F304" s="649"/>
      <c r="I304" s="649"/>
    </row>
    <row r="305" spans="1:9">
      <c r="A305" s="649"/>
      <c r="B305" s="649"/>
      <c r="C305" s="649"/>
      <c r="D305" s="693"/>
      <c r="F305" s="649"/>
      <c r="I305" s="649"/>
    </row>
    <row r="306" spans="1:9">
      <c r="A306" s="649"/>
      <c r="B306" s="649"/>
      <c r="C306" s="649"/>
      <c r="D306" s="693"/>
      <c r="F306" s="649"/>
      <c r="I306" s="649"/>
    </row>
    <row r="307" spans="1:9">
      <c r="A307" s="649"/>
      <c r="B307" s="649"/>
      <c r="C307" s="649"/>
      <c r="D307" s="693"/>
      <c r="F307" s="649"/>
      <c r="I307" s="649"/>
    </row>
    <row r="308" spans="1:9">
      <c r="A308" s="649"/>
      <c r="B308" s="649"/>
      <c r="C308" s="649"/>
      <c r="D308" s="693"/>
      <c r="F308" s="649"/>
      <c r="I308" s="649"/>
    </row>
    <row r="309" spans="1:9">
      <c r="A309" s="649"/>
      <c r="B309" s="649"/>
      <c r="C309" s="649"/>
      <c r="D309" s="693"/>
      <c r="F309" s="649"/>
      <c r="I309" s="649"/>
    </row>
    <row r="310" spans="1:9">
      <c r="A310" s="649"/>
      <c r="B310" s="649"/>
      <c r="C310" s="649"/>
      <c r="D310" s="693"/>
      <c r="F310" s="649"/>
      <c r="I310" s="649"/>
    </row>
    <row r="311" spans="1:9">
      <c r="A311" s="649"/>
      <c r="B311" s="649"/>
      <c r="C311" s="649"/>
      <c r="D311" s="693"/>
      <c r="F311" s="649"/>
      <c r="I311" s="649"/>
    </row>
    <row r="312" spans="1:9">
      <c r="A312" s="649"/>
      <c r="B312" s="649"/>
      <c r="C312" s="649"/>
      <c r="D312" s="693"/>
      <c r="F312" s="649"/>
      <c r="I312" s="649"/>
    </row>
    <row r="313" spans="1:9">
      <c r="A313" s="649"/>
      <c r="B313" s="649"/>
      <c r="C313" s="649"/>
      <c r="D313" s="693"/>
      <c r="F313" s="649"/>
      <c r="I313" s="649"/>
    </row>
    <row r="314" spans="1:9">
      <c r="A314" s="649"/>
      <c r="B314" s="649"/>
      <c r="C314" s="649"/>
      <c r="D314" s="693"/>
      <c r="F314" s="649"/>
      <c r="I314" s="649"/>
    </row>
    <row r="315" spans="1:9">
      <c r="A315" s="649"/>
      <c r="B315" s="649"/>
      <c r="C315" s="649"/>
      <c r="D315" s="693"/>
      <c r="F315" s="649"/>
      <c r="I315" s="649"/>
    </row>
    <row r="316" spans="1:9">
      <c r="A316" s="649"/>
      <c r="B316" s="649"/>
      <c r="C316" s="649"/>
      <c r="D316" s="693"/>
      <c r="F316" s="649"/>
      <c r="I316" s="649"/>
    </row>
    <row r="317" spans="1:9">
      <c r="A317" s="649"/>
      <c r="B317" s="649"/>
      <c r="C317" s="649"/>
      <c r="D317" s="693"/>
      <c r="F317" s="649"/>
      <c r="I317" s="649"/>
    </row>
    <row r="318" spans="1:9">
      <c r="A318" s="649"/>
      <c r="B318" s="649"/>
      <c r="C318" s="649"/>
      <c r="D318" s="693"/>
      <c r="F318" s="649"/>
      <c r="I318" s="649"/>
    </row>
    <row r="319" spans="1:9">
      <c r="A319" s="649"/>
      <c r="B319" s="649"/>
      <c r="C319" s="649"/>
      <c r="D319" s="693"/>
      <c r="F319" s="649"/>
      <c r="I319" s="649"/>
    </row>
    <row r="320" spans="1:9">
      <c r="A320" s="649"/>
      <c r="B320" s="649"/>
      <c r="C320" s="649"/>
      <c r="D320" s="693"/>
      <c r="F320" s="649"/>
      <c r="I320" s="649"/>
    </row>
    <row r="321" spans="1:9">
      <c r="A321" s="649"/>
      <c r="B321" s="649"/>
      <c r="C321" s="649"/>
      <c r="D321" s="693"/>
      <c r="F321" s="649"/>
      <c r="I321" s="649"/>
    </row>
    <row r="322" spans="1:9">
      <c r="A322" s="649"/>
      <c r="B322" s="649"/>
      <c r="C322" s="649"/>
      <c r="D322" s="693"/>
      <c r="F322" s="649"/>
      <c r="I322" s="649"/>
    </row>
    <row r="323" spans="1:9">
      <c r="A323" s="649"/>
      <c r="B323" s="649"/>
      <c r="C323" s="649"/>
      <c r="D323" s="693"/>
      <c r="F323" s="649"/>
      <c r="I323" s="649"/>
    </row>
    <row r="324" spans="1:9">
      <c r="A324" s="649"/>
      <c r="B324" s="649"/>
      <c r="C324" s="649"/>
      <c r="D324" s="693"/>
      <c r="F324" s="649"/>
      <c r="I324" s="649"/>
    </row>
    <row r="325" spans="1:9">
      <c r="A325" s="649"/>
      <c r="B325" s="649"/>
      <c r="C325" s="649"/>
      <c r="D325" s="693"/>
      <c r="F325" s="649"/>
      <c r="I325" s="649"/>
    </row>
    <row r="326" spans="1:9">
      <c r="A326" s="649"/>
      <c r="B326" s="649"/>
      <c r="C326" s="649"/>
      <c r="D326" s="693"/>
      <c r="F326" s="649"/>
      <c r="I326" s="649"/>
    </row>
    <row r="327" spans="1:9">
      <c r="A327" s="649"/>
      <c r="B327" s="649"/>
      <c r="C327" s="649"/>
      <c r="D327" s="693"/>
      <c r="F327" s="649"/>
      <c r="I327" s="649"/>
    </row>
    <row r="328" spans="1:9">
      <c r="A328" s="649"/>
      <c r="B328" s="649"/>
      <c r="C328" s="649"/>
      <c r="D328" s="693"/>
      <c r="F328" s="649"/>
      <c r="I328" s="649"/>
    </row>
    <row r="329" spans="1:9">
      <c r="A329" s="649"/>
      <c r="B329" s="649"/>
      <c r="C329" s="649"/>
      <c r="D329" s="693"/>
      <c r="F329" s="649"/>
      <c r="I329" s="649"/>
    </row>
    <row r="330" spans="1:9">
      <c r="A330" s="649"/>
      <c r="B330" s="649"/>
      <c r="C330" s="649"/>
      <c r="D330" s="693"/>
      <c r="F330" s="649"/>
      <c r="I330" s="649"/>
    </row>
    <row r="331" spans="1:9">
      <c r="A331" s="649"/>
      <c r="B331" s="649"/>
      <c r="C331" s="649"/>
      <c r="D331" s="693"/>
      <c r="F331" s="649"/>
      <c r="I331" s="649"/>
    </row>
    <row r="332" spans="1:9">
      <c r="A332" s="649"/>
      <c r="B332" s="649"/>
      <c r="C332" s="649"/>
      <c r="D332" s="693"/>
      <c r="F332" s="649"/>
      <c r="I332" s="649"/>
    </row>
    <row r="333" spans="1:9">
      <c r="A333" s="649"/>
      <c r="B333" s="649"/>
      <c r="C333" s="649"/>
      <c r="D333" s="693"/>
      <c r="F333" s="649"/>
      <c r="I333" s="649"/>
    </row>
    <row r="334" spans="1:9">
      <c r="A334" s="649"/>
      <c r="B334" s="649"/>
      <c r="C334" s="649"/>
      <c r="D334" s="693"/>
      <c r="F334" s="649"/>
      <c r="I334" s="649"/>
    </row>
    <row r="335" spans="1:9">
      <c r="A335" s="649"/>
      <c r="B335" s="649"/>
      <c r="C335" s="649"/>
      <c r="D335" s="693"/>
      <c r="F335" s="649"/>
      <c r="I335" s="649"/>
    </row>
    <row r="336" spans="1:9">
      <c r="A336" s="649"/>
      <c r="B336" s="649"/>
      <c r="C336" s="649"/>
      <c r="D336" s="693"/>
      <c r="F336" s="649"/>
      <c r="I336" s="649"/>
    </row>
    <row r="337" spans="1:9">
      <c r="A337" s="649"/>
      <c r="B337" s="649"/>
      <c r="C337" s="649"/>
      <c r="D337" s="693"/>
      <c r="F337" s="649"/>
      <c r="I337" s="649"/>
    </row>
    <row r="338" spans="1:9">
      <c r="A338" s="649"/>
      <c r="B338" s="649"/>
      <c r="C338" s="649"/>
      <c r="D338" s="693"/>
      <c r="F338" s="649"/>
      <c r="I338" s="649"/>
    </row>
    <row r="339" spans="1:9">
      <c r="A339" s="649"/>
      <c r="B339" s="649"/>
      <c r="C339" s="649"/>
      <c r="D339" s="693"/>
      <c r="F339" s="649"/>
      <c r="I339" s="649"/>
    </row>
    <row r="340" spans="1:9">
      <c r="A340" s="649"/>
      <c r="B340" s="649"/>
      <c r="C340" s="649"/>
      <c r="D340" s="693"/>
      <c r="F340" s="649"/>
      <c r="I340" s="649"/>
    </row>
    <row r="341" spans="1:9">
      <c r="A341" s="649"/>
      <c r="B341" s="649"/>
      <c r="C341" s="649"/>
      <c r="D341" s="693"/>
      <c r="F341" s="649"/>
      <c r="I341" s="649"/>
    </row>
    <row r="342" spans="1:9">
      <c r="A342" s="649"/>
      <c r="B342" s="649"/>
      <c r="C342" s="649"/>
      <c r="D342" s="693"/>
      <c r="F342" s="649"/>
      <c r="I342" s="649"/>
    </row>
    <row r="343" spans="1:9">
      <c r="A343" s="649"/>
      <c r="B343" s="649"/>
      <c r="C343" s="649"/>
      <c r="D343" s="693"/>
      <c r="F343" s="649"/>
      <c r="I343" s="649"/>
    </row>
    <row r="344" spans="1:9">
      <c r="A344" s="649"/>
      <c r="B344" s="649"/>
      <c r="C344" s="649"/>
      <c r="D344" s="693"/>
      <c r="F344" s="649"/>
      <c r="I344" s="649"/>
    </row>
    <row r="345" spans="1:9">
      <c r="A345" s="649"/>
      <c r="B345" s="649"/>
      <c r="C345" s="649"/>
      <c r="D345" s="693"/>
      <c r="F345" s="649"/>
      <c r="I345" s="649"/>
    </row>
    <row r="346" spans="1:9">
      <c r="A346" s="649"/>
      <c r="B346" s="649"/>
      <c r="C346" s="649"/>
      <c r="D346" s="693"/>
      <c r="F346" s="649"/>
      <c r="I346" s="649"/>
    </row>
    <row r="347" spans="1:9">
      <c r="A347" s="649"/>
      <c r="B347" s="649"/>
      <c r="C347" s="649"/>
      <c r="D347" s="693"/>
      <c r="F347" s="649"/>
      <c r="I347" s="649"/>
    </row>
    <row r="348" spans="1:9">
      <c r="A348" s="649"/>
      <c r="B348" s="649"/>
      <c r="C348" s="649"/>
      <c r="D348" s="693"/>
      <c r="F348" s="649"/>
      <c r="I348" s="649"/>
    </row>
    <row r="349" spans="1:9">
      <c r="A349" s="649"/>
      <c r="B349" s="649"/>
      <c r="C349" s="649"/>
      <c r="D349" s="693"/>
      <c r="F349" s="649"/>
      <c r="I349" s="649"/>
    </row>
    <row r="350" spans="1:9">
      <c r="A350" s="649"/>
      <c r="B350" s="649"/>
      <c r="C350" s="649"/>
      <c r="D350" s="693"/>
      <c r="F350" s="649"/>
      <c r="I350" s="649"/>
    </row>
    <row r="351" spans="1:9">
      <c r="A351" s="649"/>
      <c r="B351" s="649"/>
      <c r="C351" s="649"/>
      <c r="D351" s="693"/>
      <c r="F351" s="649"/>
      <c r="I351" s="649"/>
    </row>
    <row r="352" spans="1:9">
      <c r="A352" s="649"/>
      <c r="B352" s="649"/>
      <c r="C352" s="649"/>
      <c r="D352" s="693"/>
      <c r="F352" s="649"/>
      <c r="I352" s="649"/>
    </row>
    <row r="353" spans="1:9">
      <c r="A353" s="649"/>
      <c r="B353" s="649"/>
      <c r="C353" s="649"/>
      <c r="D353" s="693"/>
      <c r="F353" s="649"/>
      <c r="I353" s="649"/>
    </row>
    <row r="354" spans="1:9">
      <c r="A354" s="649"/>
      <c r="B354" s="649"/>
      <c r="C354" s="649"/>
      <c r="D354" s="693"/>
      <c r="F354" s="649"/>
      <c r="I354" s="649"/>
    </row>
    <row r="355" spans="1:9">
      <c r="A355" s="649"/>
      <c r="B355" s="649"/>
      <c r="C355" s="649"/>
      <c r="D355" s="693"/>
      <c r="F355" s="649"/>
      <c r="I355" s="649"/>
    </row>
    <row r="356" spans="1:9">
      <c r="A356" s="649"/>
      <c r="B356" s="649"/>
      <c r="C356" s="649"/>
      <c r="D356" s="693"/>
      <c r="F356" s="649"/>
      <c r="I356" s="649"/>
    </row>
    <row r="357" spans="1:9">
      <c r="A357" s="649"/>
      <c r="B357" s="649"/>
      <c r="C357" s="649"/>
      <c r="D357" s="693"/>
      <c r="F357" s="649"/>
      <c r="I357" s="649"/>
    </row>
    <row r="358" spans="1:9">
      <c r="A358" s="649"/>
      <c r="B358" s="649"/>
      <c r="C358" s="649"/>
      <c r="D358" s="693"/>
      <c r="F358" s="649"/>
      <c r="I358" s="649"/>
    </row>
    <row r="359" spans="1:9">
      <c r="A359" s="649"/>
      <c r="B359" s="649"/>
      <c r="C359" s="649"/>
      <c r="D359" s="693"/>
      <c r="F359" s="649"/>
      <c r="I359" s="649"/>
    </row>
    <row r="360" spans="1:9">
      <c r="A360" s="649"/>
      <c r="B360" s="649"/>
      <c r="C360" s="649"/>
      <c r="D360" s="693"/>
      <c r="F360" s="649"/>
      <c r="I360" s="649"/>
    </row>
    <row r="361" spans="1:9">
      <c r="A361" s="649"/>
      <c r="B361" s="649"/>
      <c r="C361" s="649"/>
      <c r="D361" s="693"/>
      <c r="F361" s="649"/>
      <c r="I361" s="649"/>
    </row>
    <row r="362" spans="1:9">
      <c r="A362" s="649"/>
      <c r="B362" s="649"/>
      <c r="C362" s="649"/>
      <c r="D362" s="693"/>
      <c r="F362" s="649"/>
      <c r="I362" s="649"/>
    </row>
    <row r="363" spans="1:9">
      <c r="A363" s="649"/>
      <c r="B363" s="649"/>
      <c r="C363" s="649"/>
      <c r="D363" s="693"/>
      <c r="F363" s="649"/>
      <c r="I363" s="649"/>
    </row>
    <row r="364" spans="1:9">
      <c r="A364" s="649"/>
      <c r="B364" s="649"/>
      <c r="C364" s="649"/>
      <c r="D364" s="693"/>
      <c r="F364" s="649"/>
      <c r="I364" s="649"/>
    </row>
    <row r="365" spans="1:9">
      <c r="A365" s="649"/>
      <c r="B365" s="649"/>
      <c r="C365" s="649"/>
      <c r="D365" s="693"/>
      <c r="F365" s="649"/>
      <c r="I365" s="649"/>
    </row>
    <row r="366" spans="1:9">
      <c r="A366" s="649"/>
      <c r="B366" s="649"/>
      <c r="C366" s="649"/>
      <c r="D366" s="693"/>
      <c r="F366" s="649"/>
      <c r="I366" s="649"/>
    </row>
    <row r="367" spans="1:9">
      <c r="A367" s="649"/>
      <c r="B367" s="649"/>
      <c r="C367" s="649"/>
      <c r="D367" s="693"/>
      <c r="F367" s="649"/>
      <c r="I367" s="649"/>
    </row>
    <row r="368" spans="1:9">
      <c r="A368" s="649"/>
      <c r="B368" s="649"/>
      <c r="C368" s="649"/>
      <c r="D368" s="693"/>
      <c r="F368" s="649"/>
      <c r="I368" s="649"/>
    </row>
    <row r="369" spans="1:9">
      <c r="A369" s="649"/>
      <c r="B369" s="649"/>
      <c r="C369" s="649"/>
      <c r="D369" s="693"/>
      <c r="F369" s="649"/>
      <c r="I369" s="649"/>
    </row>
    <row r="370" spans="1:9">
      <c r="A370" s="649"/>
      <c r="B370" s="649"/>
      <c r="C370" s="649"/>
      <c r="D370" s="693"/>
      <c r="F370" s="649"/>
      <c r="I370" s="649"/>
    </row>
    <row r="371" spans="1:9">
      <c r="A371" s="649"/>
      <c r="B371" s="649"/>
      <c r="C371" s="649"/>
      <c r="D371" s="693"/>
      <c r="F371" s="649"/>
      <c r="I371" s="649"/>
    </row>
    <row r="372" spans="1:9">
      <c r="A372" s="649"/>
      <c r="B372" s="649"/>
      <c r="C372" s="649"/>
      <c r="D372" s="693"/>
      <c r="F372" s="649"/>
      <c r="I372" s="649"/>
    </row>
    <row r="373" spans="1:9">
      <c r="A373" s="649"/>
      <c r="B373" s="649"/>
      <c r="C373" s="649"/>
      <c r="D373" s="693"/>
      <c r="F373" s="649"/>
      <c r="I373" s="649"/>
    </row>
    <row r="374" spans="1:9">
      <c r="A374" s="649"/>
      <c r="B374" s="649"/>
      <c r="C374" s="649"/>
      <c r="D374" s="693"/>
      <c r="F374" s="649"/>
      <c r="I374" s="649"/>
    </row>
    <row r="375" spans="1:9">
      <c r="A375" s="649"/>
      <c r="B375" s="649"/>
      <c r="C375" s="649"/>
      <c r="D375" s="693"/>
      <c r="F375" s="649"/>
      <c r="I375" s="649"/>
    </row>
    <row r="376" spans="1:9">
      <c r="A376" s="649"/>
      <c r="B376" s="649"/>
      <c r="C376" s="649"/>
      <c r="D376" s="693"/>
      <c r="F376" s="649"/>
      <c r="I376" s="649"/>
    </row>
    <row r="377" spans="1:9">
      <c r="A377" s="649"/>
      <c r="B377" s="649"/>
      <c r="C377" s="649"/>
      <c r="D377" s="693"/>
      <c r="F377" s="649"/>
      <c r="I377" s="649"/>
    </row>
    <row r="378" spans="1:9">
      <c r="A378" s="649"/>
      <c r="B378" s="649"/>
      <c r="C378" s="649"/>
      <c r="D378" s="693"/>
      <c r="F378" s="649"/>
      <c r="I378" s="649"/>
    </row>
    <row r="379" spans="1:9">
      <c r="A379" s="649"/>
      <c r="B379" s="649"/>
      <c r="C379" s="649"/>
      <c r="D379" s="693"/>
      <c r="F379" s="649"/>
      <c r="I379" s="649"/>
    </row>
    <row r="380" spans="1:9">
      <c r="A380" s="649"/>
      <c r="B380" s="649"/>
      <c r="C380" s="649"/>
      <c r="D380" s="693"/>
      <c r="F380" s="649"/>
      <c r="I380" s="649"/>
    </row>
    <row r="381" spans="1:9">
      <c r="A381" s="649"/>
      <c r="B381" s="649"/>
      <c r="C381" s="649"/>
      <c r="D381" s="693"/>
      <c r="F381" s="649"/>
      <c r="I381" s="649"/>
    </row>
    <row r="382" spans="1:9">
      <c r="A382" s="649"/>
      <c r="B382" s="649"/>
      <c r="C382" s="649"/>
      <c r="D382" s="693"/>
      <c r="F382" s="649"/>
      <c r="I382" s="649"/>
    </row>
    <row r="383" spans="1:9">
      <c r="A383" s="649"/>
      <c r="B383" s="649"/>
      <c r="C383" s="649"/>
      <c r="D383" s="693"/>
      <c r="F383" s="649"/>
      <c r="I383" s="649"/>
    </row>
    <row r="384" spans="1:9">
      <c r="A384" s="649"/>
      <c r="B384" s="649"/>
      <c r="C384" s="649"/>
      <c r="D384" s="693"/>
      <c r="F384" s="649"/>
      <c r="I384" s="649"/>
    </row>
    <row r="385" spans="1:9">
      <c r="A385" s="649"/>
      <c r="B385" s="649"/>
      <c r="C385" s="649"/>
      <c r="D385" s="693"/>
      <c r="F385" s="649"/>
      <c r="I385" s="649"/>
    </row>
    <row r="386" spans="1:9">
      <c r="A386" s="649"/>
      <c r="B386" s="649"/>
      <c r="C386" s="649"/>
      <c r="D386" s="693"/>
      <c r="F386" s="649"/>
      <c r="I386" s="649"/>
    </row>
    <row r="387" spans="1:9">
      <c r="A387" s="649"/>
      <c r="B387" s="649"/>
      <c r="C387" s="649"/>
      <c r="D387" s="693"/>
      <c r="F387" s="649"/>
      <c r="I387" s="649"/>
    </row>
    <row r="388" spans="1:9">
      <c r="A388" s="649"/>
      <c r="B388" s="649"/>
      <c r="C388" s="649"/>
      <c r="D388" s="693"/>
      <c r="F388" s="649"/>
      <c r="I388" s="649"/>
    </row>
    <row r="389" spans="1:9">
      <c r="A389" s="649"/>
      <c r="B389" s="649"/>
      <c r="C389" s="649"/>
      <c r="D389" s="693"/>
      <c r="F389" s="649"/>
      <c r="I389" s="649"/>
    </row>
    <row r="390" spans="1:9">
      <c r="A390" s="649"/>
      <c r="B390" s="649"/>
      <c r="C390" s="649"/>
      <c r="D390" s="693"/>
      <c r="F390" s="649"/>
      <c r="I390" s="649"/>
    </row>
    <row r="391" spans="1:9">
      <c r="A391" s="649"/>
      <c r="B391" s="649"/>
      <c r="C391" s="649"/>
      <c r="D391" s="693"/>
      <c r="F391" s="649"/>
      <c r="I391" s="649"/>
    </row>
    <row r="392" spans="1:9">
      <c r="A392" s="649"/>
      <c r="B392" s="649"/>
      <c r="C392" s="649"/>
      <c r="D392" s="693"/>
      <c r="F392" s="649"/>
      <c r="I392" s="649"/>
    </row>
    <row r="393" spans="1:9">
      <c r="A393" s="649"/>
      <c r="B393" s="649"/>
      <c r="C393" s="649"/>
      <c r="D393" s="693"/>
      <c r="F393" s="649"/>
      <c r="I393" s="649"/>
    </row>
    <row r="394" spans="1:9">
      <c r="A394" s="649"/>
      <c r="B394" s="649"/>
      <c r="C394" s="649"/>
      <c r="D394" s="693"/>
      <c r="F394" s="649"/>
      <c r="I394" s="649"/>
    </row>
    <row r="395" spans="1:9">
      <c r="A395" s="649"/>
      <c r="B395" s="649"/>
      <c r="C395" s="649"/>
      <c r="D395" s="693"/>
      <c r="F395" s="649"/>
      <c r="I395" s="649"/>
    </row>
    <row r="396" spans="1:9">
      <c r="A396" s="649"/>
      <c r="B396" s="649"/>
      <c r="C396" s="649"/>
      <c r="D396" s="693"/>
      <c r="F396" s="649"/>
      <c r="I396" s="649"/>
    </row>
    <row r="397" spans="1:9">
      <c r="A397" s="649"/>
      <c r="B397" s="649"/>
      <c r="C397" s="649"/>
      <c r="D397" s="693"/>
      <c r="F397" s="649"/>
      <c r="I397" s="649"/>
    </row>
    <row r="398" spans="1:9">
      <c r="A398" s="649"/>
      <c r="B398" s="649"/>
      <c r="C398" s="649"/>
      <c r="D398" s="693"/>
      <c r="F398" s="649"/>
      <c r="I398" s="649"/>
    </row>
    <row r="399" spans="1:9">
      <c r="A399" s="649"/>
      <c r="B399" s="649"/>
      <c r="C399" s="649"/>
      <c r="D399" s="693"/>
      <c r="F399" s="649"/>
      <c r="I399" s="649"/>
    </row>
    <row r="400" spans="1:9">
      <c r="A400" s="649"/>
      <c r="B400" s="649"/>
      <c r="C400" s="649"/>
      <c r="D400" s="693"/>
      <c r="F400" s="649"/>
      <c r="I400" s="649"/>
    </row>
    <row r="401" spans="1:9">
      <c r="A401" s="649"/>
      <c r="B401" s="649"/>
      <c r="C401" s="649"/>
      <c r="D401" s="693"/>
      <c r="F401" s="649"/>
      <c r="I401" s="649"/>
    </row>
    <row r="402" spans="1:9">
      <c r="A402" s="649"/>
      <c r="B402" s="649"/>
      <c r="C402" s="649"/>
      <c r="D402" s="693"/>
      <c r="F402" s="649"/>
      <c r="I402" s="649"/>
    </row>
    <row r="403" spans="1:9">
      <c r="A403" s="649"/>
      <c r="B403" s="649"/>
      <c r="C403" s="649"/>
      <c r="D403" s="693"/>
      <c r="F403" s="649"/>
      <c r="I403" s="649"/>
    </row>
    <row r="404" spans="1:9">
      <c r="A404" s="649"/>
      <c r="B404" s="649"/>
      <c r="C404" s="649"/>
      <c r="D404" s="693"/>
      <c r="F404" s="649"/>
      <c r="I404" s="649"/>
    </row>
    <row r="405" spans="1:9">
      <c r="A405" s="649"/>
      <c r="B405" s="649"/>
      <c r="C405" s="649"/>
      <c r="D405" s="693"/>
      <c r="F405" s="649"/>
      <c r="I405" s="649"/>
    </row>
    <row r="406" spans="1:9">
      <c r="A406" s="649"/>
      <c r="B406" s="649"/>
      <c r="C406" s="649"/>
      <c r="D406" s="693"/>
      <c r="F406" s="649"/>
      <c r="I406" s="649"/>
    </row>
    <row r="407" spans="1:9">
      <c r="A407" s="649"/>
      <c r="B407" s="649"/>
      <c r="C407" s="649"/>
      <c r="D407" s="693"/>
      <c r="F407" s="649"/>
      <c r="I407" s="649"/>
    </row>
    <row r="408" spans="1:9">
      <c r="A408" s="649"/>
      <c r="B408" s="649"/>
      <c r="C408" s="649"/>
      <c r="D408" s="699"/>
      <c r="F408" s="649"/>
      <c r="I408" s="649"/>
    </row>
    <row r="409" spans="1:9">
      <c r="A409" s="649"/>
      <c r="B409" s="649"/>
      <c r="C409" s="649"/>
      <c r="D409" s="699"/>
      <c r="F409" s="649"/>
      <c r="I409" s="649"/>
    </row>
    <row r="410" spans="1:9">
      <c r="A410" s="649"/>
      <c r="B410" s="649"/>
      <c r="C410" s="649"/>
      <c r="D410" s="699"/>
      <c r="F410" s="649"/>
      <c r="I410" s="649"/>
    </row>
    <row r="411" spans="1:9">
      <c r="A411" s="649"/>
      <c r="B411" s="649"/>
      <c r="C411" s="649"/>
      <c r="D411" s="699"/>
      <c r="F411" s="649"/>
      <c r="I411" s="649"/>
    </row>
    <row r="412" spans="1:9">
      <c r="A412" s="649"/>
      <c r="B412" s="649"/>
      <c r="C412" s="649"/>
      <c r="D412" s="699"/>
      <c r="F412" s="649"/>
      <c r="I412" s="649"/>
    </row>
    <row r="413" spans="1:9">
      <c r="A413" s="649"/>
      <c r="B413" s="649"/>
      <c r="C413" s="649"/>
      <c r="D413" s="699"/>
      <c r="F413" s="649"/>
      <c r="I413" s="649"/>
    </row>
  </sheetData>
  <mergeCells count="167">
    <mergeCell ref="D204:E204"/>
    <mergeCell ref="D206:E206"/>
    <mergeCell ref="I153:I156"/>
    <mergeCell ref="A157:A163"/>
    <mergeCell ref="B157:B163"/>
    <mergeCell ref="I157:I163"/>
    <mergeCell ref="H194:H196"/>
    <mergeCell ref="E197:E199"/>
    <mergeCell ref="E169:E171"/>
    <mergeCell ref="H172:H177"/>
    <mergeCell ref="H169:H171"/>
    <mergeCell ref="I168:I177"/>
    <mergeCell ref="B168:B177"/>
    <mergeCell ref="A168:A177"/>
    <mergeCell ref="H158:H160"/>
    <mergeCell ref="H161:H163"/>
    <mergeCell ref="E159:E163"/>
    <mergeCell ref="I66:I69"/>
    <mergeCell ref="I63:I65"/>
    <mergeCell ref="I58:I62"/>
    <mergeCell ref="I53:I57"/>
    <mergeCell ref="I46:I52"/>
    <mergeCell ref="I37:I45"/>
    <mergeCell ref="I30:I36"/>
    <mergeCell ref="I21:I29"/>
    <mergeCell ref="A200:B200"/>
    <mergeCell ref="I193:I200"/>
    <mergeCell ref="I187:I192"/>
    <mergeCell ref="I131:I134"/>
    <mergeCell ref="I125:I130"/>
    <mergeCell ref="I118:I124"/>
    <mergeCell ref="I112:I116"/>
    <mergeCell ref="I103:I111"/>
    <mergeCell ref="I97:I102"/>
    <mergeCell ref="I91:I96"/>
    <mergeCell ref="I83:I90"/>
    <mergeCell ref="I74:I81"/>
    <mergeCell ref="A46:A52"/>
    <mergeCell ref="B37:B45"/>
    <mergeCell ref="A37:A45"/>
    <mergeCell ref="E31:E33"/>
    <mergeCell ref="E35:E36"/>
    <mergeCell ref="H31:H34"/>
    <mergeCell ref="H35:H36"/>
    <mergeCell ref="B30:B36"/>
    <mergeCell ref="A30:A36"/>
    <mergeCell ref="E194:E196"/>
    <mergeCell ref="B193:B199"/>
    <mergeCell ref="A193:A199"/>
    <mergeCell ref="A53:A57"/>
    <mergeCell ref="E54:E55"/>
    <mergeCell ref="B58:B62"/>
    <mergeCell ref="A66:A69"/>
    <mergeCell ref="B66:B69"/>
    <mergeCell ref="A74:A82"/>
    <mergeCell ref="A83:A90"/>
    <mergeCell ref="A97:A102"/>
    <mergeCell ref="B63:B65"/>
    <mergeCell ref="A63:A65"/>
    <mergeCell ref="A103:A111"/>
    <mergeCell ref="A112:A116"/>
    <mergeCell ref="B138:B144"/>
    <mergeCell ref="A153:A156"/>
    <mergeCell ref="B153:B156"/>
    <mergeCell ref="A91:A96"/>
    <mergeCell ref="B91:B96"/>
    <mergeCell ref="B97:B102"/>
    <mergeCell ref="B103:B111"/>
    <mergeCell ref="B112:B116"/>
    <mergeCell ref="E126:E129"/>
    <mergeCell ref="H179:H181"/>
    <mergeCell ref="E188:E191"/>
    <mergeCell ref="H188:H190"/>
    <mergeCell ref="B187:B192"/>
    <mergeCell ref="A187:A192"/>
    <mergeCell ref="A135:A137"/>
    <mergeCell ref="B135:B137"/>
    <mergeCell ref="B164:C164"/>
    <mergeCell ref="H166:H167"/>
    <mergeCell ref="F166:F167"/>
    <mergeCell ref="G166:G167"/>
    <mergeCell ref="B165:B167"/>
    <mergeCell ref="A165:A167"/>
    <mergeCell ref="B145:B152"/>
    <mergeCell ref="H146:H152"/>
    <mergeCell ref="E146:E152"/>
    <mergeCell ref="A145:A152"/>
    <mergeCell ref="H140:H144"/>
    <mergeCell ref="A138:A144"/>
    <mergeCell ref="E139:E144"/>
    <mergeCell ref="H132:H133"/>
    <mergeCell ref="E132:E134"/>
    <mergeCell ref="C133:C134"/>
    <mergeCell ref="D133:D134"/>
    <mergeCell ref="B125:B130"/>
    <mergeCell ref="A125:A130"/>
    <mergeCell ref="B131:B134"/>
    <mergeCell ref="A131:A134"/>
    <mergeCell ref="E114:E116"/>
    <mergeCell ref="H113:H116"/>
    <mergeCell ref="E119:E124"/>
    <mergeCell ref="H119:H124"/>
    <mergeCell ref="B118:B124"/>
    <mergeCell ref="A118:A124"/>
    <mergeCell ref="H39:H45"/>
    <mergeCell ref="E38:E42"/>
    <mergeCell ref="E59:E62"/>
    <mergeCell ref="H59:H62"/>
    <mergeCell ref="H54:H57"/>
    <mergeCell ref="E84:E90"/>
    <mergeCell ref="H84:H86"/>
    <mergeCell ref="B83:B90"/>
    <mergeCell ref="H71:H73"/>
    <mergeCell ref="H75:H81"/>
    <mergeCell ref="E75:E76"/>
    <mergeCell ref="B70:B73"/>
    <mergeCell ref="B74:B82"/>
    <mergeCell ref="E71:E73"/>
    <mergeCell ref="F71:F73"/>
    <mergeCell ref="G71:G73"/>
    <mergeCell ref="D67:D69"/>
    <mergeCell ref="E67:E69"/>
    <mergeCell ref="E47:E51"/>
    <mergeCell ref="H47:H48"/>
    <mergeCell ref="H49:H51"/>
    <mergeCell ref="B46:B52"/>
    <mergeCell ref="I5:I6"/>
    <mergeCell ref="H10:H17"/>
    <mergeCell ref="E14:E15"/>
    <mergeCell ref="A3:H3"/>
    <mergeCell ref="H26:H27"/>
    <mergeCell ref="B21:B29"/>
    <mergeCell ref="A21:A29"/>
    <mergeCell ref="H22:H24"/>
    <mergeCell ref="E17:E20"/>
    <mergeCell ref="H18:H20"/>
    <mergeCell ref="B9:B20"/>
    <mergeCell ref="A9:A20"/>
    <mergeCell ref="I9:I20"/>
    <mergeCell ref="A5:A6"/>
    <mergeCell ref="B5:B6"/>
    <mergeCell ref="C5:E5"/>
    <mergeCell ref="F5:H5"/>
    <mergeCell ref="A58:A62"/>
    <mergeCell ref="B178:B186"/>
    <mergeCell ref="A178:A186"/>
    <mergeCell ref="H183:H186"/>
    <mergeCell ref="I178:I186"/>
    <mergeCell ref="I165:I167"/>
    <mergeCell ref="I145:I152"/>
    <mergeCell ref="I138:I144"/>
    <mergeCell ref="I135:I137"/>
    <mergeCell ref="H68:H69"/>
    <mergeCell ref="C67:C69"/>
    <mergeCell ref="F64:F65"/>
    <mergeCell ref="G64:G65"/>
    <mergeCell ref="H64:H65"/>
    <mergeCell ref="A70:A73"/>
    <mergeCell ref="E104:E109"/>
    <mergeCell ref="E110:E111"/>
    <mergeCell ref="H105:H111"/>
    <mergeCell ref="E98:E100"/>
    <mergeCell ref="E101:E102"/>
    <mergeCell ref="H98:H102"/>
    <mergeCell ref="E92:E93"/>
    <mergeCell ref="E94:E95"/>
    <mergeCell ref="H92:H93"/>
  </mergeCells>
  <phoneticPr fontId="12" type="noConversion"/>
  <printOptions horizontalCentered="1"/>
  <pageMargins left="0.3" right="0.31" top="0.27" bottom="0.19"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opLeftCell="B85" workbookViewId="0">
      <selection activeCell="M83" sqref="M83:M92"/>
    </sheetView>
  </sheetViews>
  <sheetFormatPr defaultColWidth="9.09765625" defaultRowHeight="13.8"/>
  <cols>
    <col min="1" max="1" width="5.19921875" style="334" customWidth="1"/>
    <col min="2" max="2" width="27.59765625" style="333" customWidth="1"/>
    <col min="3" max="3" width="11.3984375" style="333" customWidth="1"/>
    <col min="4" max="4" width="8.59765625" style="333" customWidth="1"/>
    <col min="5" max="5" width="12.8984375" style="333" customWidth="1"/>
    <col min="6" max="6" width="11.69921875" style="333" customWidth="1"/>
    <col min="7" max="7" width="9.8984375" style="333" customWidth="1"/>
    <col min="8" max="8" width="13.09765625" style="333" customWidth="1"/>
    <col min="9" max="9" width="13.69921875" style="333" hidden="1" customWidth="1"/>
    <col min="10" max="10" width="13.69921875" style="333" customWidth="1"/>
    <col min="11" max="11" width="13.69921875" style="333" hidden="1" customWidth="1"/>
    <col min="12" max="12" width="19.8984375" style="334" customWidth="1"/>
    <col min="13" max="13" width="33.09765625" style="333" customWidth="1"/>
    <col min="14" max="16384" width="9.09765625" style="333"/>
  </cols>
  <sheetData>
    <row r="1" spans="1:13" ht="15.6">
      <c r="A1" s="789" t="s">
        <v>147</v>
      </c>
      <c r="B1" s="789"/>
      <c r="C1" s="789"/>
      <c r="D1" s="332"/>
      <c r="M1" s="334" t="s">
        <v>192</v>
      </c>
    </row>
    <row r="2" spans="1:13" ht="15.6">
      <c r="A2" s="790" t="s">
        <v>178</v>
      </c>
      <c r="B2" s="790"/>
      <c r="C2" s="790"/>
    </row>
    <row r="3" spans="1:13" ht="41.25" customHeight="1">
      <c r="A3" s="798" t="s">
        <v>193</v>
      </c>
      <c r="B3" s="799"/>
      <c r="C3" s="799"/>
      <c r="D3" s="799"/>
      <c r="E3" s="799"/>
      <c r="F3" s="799"/>
      <c r="G3" s="799"/>
      <c r="H3" s="799"/>
      <c r="I3" s="799"/>
      <c r="J3" s="799"/>
      <c r="K3" s="799"/>
      <c r="L3" s="799"/>
      <c r="M3" s="799"/>
    </row>
    <row r="4" spans="1:13">
      <c r="A4" s="798"/>
      <c r="B4" s="798"/>
      <c r="C4" s="798"/>
      <c r="D4" s="798"/>
      <c r="E4" s="798"/>
      <c r="F4" s="798"/>
      <c r="G4" s="798"/>
      <c r="H4" s="798"/>
      <c r="I4" s="798"/>
      <c r="J4" s="798"/>
      <c r="K4" s="798"/>
      <c r="L4" s="798"/>
      <c r="M4" s="798"/>
    </row>
    <row r="5" spans="1:13">
      <c r="A5" s="335"/>
      <c r="B5" s="335"/>
      <c r="C5" s="335"/>
      <c r="D5" s="335"/>
      <c r="E5" s="335"/>
      <c r="F5" s="335"/>
      <c r="G5" s="335"/>
      <c r="H5" s="335"/>
      <c r="I5" s="335"/>
      <c r="J5" s="335"/>
      <c r="K5" s="335"/>
      <c r="L5" s="336"/>
      <c r="M5" s="194" t="s">
        <v>150</v>
      </c>
    </row>
    <row r="6" spans="1:13" ht="27.75" customHeight="1">
      <c r="A6" s="800" t="s">
        <v>151</v>
      </c>
      <c r="B6" s="800" t="s">
        <v>88</v>
      </c>
      <c r="C6" s="800" t="s">
        <v>283</v>
      </c>
      <c r="D6" s="800" t="s">
        <v>194</v>
      </c>
      <c r="E6" s="805" t="s">
        <v>195</v>
      </c>
      <c r="F6" s="816"/>
      <c r="G6" s="816"/>
      <c r="H6" s="806"/>
      <c r="I6" s="337"/>
      <c r="J6" s="337"/>
      <c r="K6" s="337"/>
      <c r="L6" s="805" t="s">
        <v>196</v>
      </c>
      <c r="M6" s="806"/>
    </row>
    <row r="7" spans="1:13" ht="27" customHeight="1">
      <c r="A7" s="803"/>
      <c r="B7" s="803"/>
      <c r="C7" s="804"/>
      <c r="D7" s="803"/>
      <c r="E7" s="800" t="s">
        <v>197</v>
      </c>
      <c r="F7" s="800" t="s">
        <v>198</v>
      </c>
      <c r="G7" s="800" t="s">
        <v>199</v>
      </c>
      <c r="H7" s="800" t="s">
        <v>200</v>
      </c>
      <c r="I7" s="800" t="s">
        <v>201</v>
      </c>
      <c r="J7" s="800" t="s">
        <v>202</v>
      </c>
      <c r="K7" s="800" t="s">
        <v>203</v>
      </c>
      <c r="L7" s="800" t="s">
        <v>204</v>
      </c>
      <c r="M7" s="800" t="s">
        <v>205</v>
      </c>
    </row>
    <row r="8" spans="1:13" ht="64.5" customHeight="1">
      <c r="A8" s="801"/>
      <c r="B8" s="801"/>
      <c r="C8" s="802"/>
      <c r="D8" s="801"/>
      <c r="E8" s="802"/>
      <c r="F8" s="801"/>
      <c r="G8" s="801"/>
      <c r="H8" s="802"/>
      <c r="I8" s="801"/>
      <c r="J8" s="801"/>
      <c r="K8" s="801"/>
      <c r="L8" s="802"/>
      <c r="M8" s="802"/>
    </row>
    <row r="9" spans="1:13" s="340" customFormat="1" ht="55.2">
      <c r="A9" s="338" t="s">
        <v>8</v>
      </c>
      <c r="B9" s="338" t="s">
        <v>9</v>
      </c>
      <c r="C9" s="338">
        <v>1</v>
      </c>
      <c r="D9" s="338">
        <v>2</v>
      </c>
      <c r="E9" s="338" t="s">
        <v>206</v>
      </c>
      <c r="F9" s="338">
        <v>4</v>
      </c>
      <c r="G9" s="338">
        <v>5</v>
      </c>
      <c r="H9" s="338" t="s">
        <v>207</v>
      </c>
      <c r="I9" s="339" t="s">
        <v>208</v>
      </c>
      <c r="J9" s="339" t="s">
        <v>209</v>
      </c>
      <c r="K9" s="339" t="s">
        <v>210</v>
      </c>
      <c r="L9" s="338">
        <v>10</v>
      </c>
      <c r="M9" s="338">
        <v>11</v>
      </c>
    </row>
    <row r="10" spans="1:13" s="346" customFormat="1" ht="24" customHeight="1">
      <c r="A10" s="341"/>
      <c r="B10" s="341" t="s">
        <v>133</v>
      </c>
      <c r="C10" s="342" t="e">
        <f>C11+#REF!+#REF!+C47+C62+C82+C93</f>
        <v>#REF!</v>
      </c>
      <c r="D10" s="342" t="e">
        <f>D11+#REF!+#REF!+D47+D62+D82+D93</f>
        <v>#REF!</v>
      </c>
      <c r="E10" s="343" t="e">
        <f>E11+#REF!+#REF!+E47+E62+E82+E93</f>
        <v>#REF!</v>
      </c>
      <c r="F10" s="343" t="e">
        <f>F11+#REF!+#REF!+F47+F62+F82+F93</f>
        <v>#REF!</v>
      </c>
      <c r="G10" s="343" t="e">
        <f>G11+#REF!+#REF!+G47+G62+G82+G93</f>
        <v>#REF!</v>
      </c>
      <c r="H10" s="343" t="e">
        <f>H11+#REF!+#REF!+H47+H62+H82+H93</f>
        <v>#REF!</v>
      </c>
      <c r="I10" s="342" t="e">
        <f>I11+#REF!+#REF!+I47+I62+I82+I93</f>
        <v>#REF!</v>
      </c>
      <c r="J10" s="344" t="e">
        <f>J11+#REF!+#REF!+J47+J62+J82+J93</f>
        <v>#REF!</v>
      </c>
      <c r="K10" s="342" t="e">
        <f>K11+#REF!+#REF!+K47+K62+K82+K93</f>
        <v>#REF!</v>
      </c>
      <c r="L10" s="341"/>
      <c r="M10" s="345"/>
    </row>
    <row r="11" spans="1:13" s="346" customFormat="1" ht="15" customHeight="1">
      <c r="A11" s="341" t="s">
        <v>40</v>
      </c>
      <c r="B11" s="347" t="s">
        <v>170</v>
      </c>
      <c r="C11" s="342">
        <f>C12+C32</f>
        <v>48</v>
      </c>
      <c r="D11" s="342">
        <f t="shared" ref="D11:K11" si="0">D12+D32</f>
        <v>33</v>
      </c>
      <c r="E11" s="343">
        <f t="shared" si="0"/>
        <v>101.4984</v>
      </c>
      <c r="F11" s="343">
        <f t="shared" si="0"/>
        <v>99.039999999999992</v>
      </c>
      <c r="G11" s="343">
        <f t="shared" si="0"/>
        <v>2.4584000000000001</v>
      </c>
      <c r="H11" s="343">
        <f t="shared" si="0"/>
        <v>71.048879999999997</v>
      </c>
      <c r="I11" s="343" t="e">
        <f t="shared" si="0"/>
        <v>#REF!</v>
      </c>
      <c r="J11" s="344">
        <f t="shared" si="0"/>
        <v>768.13969399999996</v>
      </c>
      <c r="K11" s="342">
        <f t="shared" si="0"/>
        <v>92.632049999999992</v>
      </c>
      <c r="L11" s="342"/>
      <c r="M11" s="342"/>
    </row>
    <row r="12" spans="1:13">
      <c r="A12" s="341"/>
      <c r="B12" s="347" t="s">
        <v>171</v>
      </c>
      <c r="C12" s="345">
        <v>34</v>
      </c>
      <c r="D12" s="345">
        <v>19</v>
      </c>
      <c r="E12" s="644">
        <f t="shared" ref="E12:J12" si="1">SUM(E13:E31)</f>
        <v>59.488399999999999</v>
      </c>
      <c r="F12" s="644">
        <f t="shared" si="1"/>
        <v>57.98</v>
      </c>
      <c r="G12" s="644">
        <f t="shared" si="1"/>
        <v>1.5084</v>
      </c>
      <c r="H12" s="644">
        <f t="shared" si="1"/>
        <v>41.64188</v>
      </c>
      <c r="I12" s="348" t="e">
        <f t="shared" si="1"/>
        <v>#REF!</v>
      </c>
      <c r="J12" s="349">
        <f t="shared" si="1"/>
        <v>517.90544399999999</v>
      </c>
      <c r="K12" s="350"/>
      <c r="L12" s="254"/>
      <c r="M12" s="254"/>
    </row>
    <row r="13" spans="1:13">
      <c r="A13" s="351">
        <v>1</v>
      </c>
      <c r="B13" s="352" t="s">
        <v>172</v>
      </c>
      <c r="C13" s="352"/>
      <c r="D13" s="353"/>
      <c r="E13" s="354">
        <f>SUM(F13:G13)</f>
        <v>3</v>
      </c>
      <c r="F13" s="355">
        <v>3</v>
      </c>
      <c r="G13" s="355"/>
      <c r="H13" s="356">
        <f>E13*0.7</f>
        <v>2.0999999999999996</v>
      </c>
      <c r="I13" s="357"/>
      <c r="J13" s="357">
        <f t="shared" ref="J13:J20" si="2">H13*1.15*12</f>
        <v>28.979999999999997</v>
      </c>
      <c r="K13" s="357"/>
      <c r="L13" s="641" t="s">
        <v>335</v>
      </c>
      <c r="M13" s="807" t="s">
        <v>349</v>
      </c>
    </row>
    <row r="14" spans="1:13" s="346" customFormat="1">
      <c r="A14" s="358">
        <v>2</v>
      </c>
      <c r="B14" s="359" t="s">
        <v>211</v>
      </c>
      <c r="C14" s="359"/>
      <c r="D14" s="360"/>
      <c r="E14" s="361">
        <f t="shared" ref="E14:E31" si="3">SUM(F14:G14)</f>
        <v>2.34</v>
      </c>
      <c r="F14" s="362">
        <v>2.34</v>
      </c>
      <c r="G14" s="362"/>
      <c r="H14" s="363">
        <f t="shared" ref="H14:H31" si="4">E14*0.7</f>
        <v>1.6379999999999999</v>
      </c>
      <c r="I14" s="364"/>
      <c r="J14" s="364">
        <f t="shared" si="2"/>
        <v>22.604399999999998</v>
      </c>
      <c r="K14" s="364"/>
      <c r="L14" s="365"/>
      <c r="M14" s="808"/>
    </row>
    <row r="15" spans="1:13" s="346" customFormat="1">
      <c r="A15" s="358">
        <v>3</v>
      </c>
      <c r="B15" s="359" t="s">
        <v>212</v>
      </c>
      <c r="C15" s="359"/>
      <c r="D15" s="360"/>
      <c r="E15" s="361">
        <f t="shared" si="3"/>
        <v>3.15</v>
      </c>
      <c r="F15" s="362">
        <v>3</v>
      </c>
      <c r="G15" s="362">
        <v>0.15</v>
      </c>
      <c r="H15" s="363">
        <f t="shared" si="4"/>
        <v>2.2049999999999996</v>
      </c>
      <c r="I15" s="364"/>
      <c r="J15" s="364">
        <f t="shared" si="2"/>
        <v>30.428999999999991</v>
      </c>
      <c r="K15" s="364"/>
      <c r="L15" s="365"/>
      <c r="M15" s="808"/>
    </row>
    <row r="16" spans="1:13" s="346" customFormat="1">
      <c r="A16" s="358">
        <v>4</v>
      </c>
      <c r="B16" s="366" t="s">
        <v>213</v>
      </c>
      <c r="C16" s="366"/>
      <c r="D16" s="360"/>
      <c r="E16" s="361">
        <f t="shared" si="3"/>
        <v>3</v>
      </c>
      <c r="F16" s="367">
        <v>3</v>
      </c>
      <c r="G16" s="368"/>
      <c r="H16" s="363">
        <f t="shared" si="4"/>
        <v>2.0999999999999996</v>
      </c>
      <c r="I16" s="364"/>
      <c r="J16" s="364">
        <f t="shared" si="2"/>
        <v>28.979999999999997</v>
      </c>
      <c r="K16" s="364"/>
      <c r="L16" s="365"/>
      <c r="M16" s="808"/>
    </row>
    <row r="17" spans="1:13" s="346" customFormat="1">
      <c r="A17" s="358">
        <v>5</v>
      </c>
      <c r="B17" s="366" t="s">
        <v>214</v>
      </c>
      <c r="C17" s="366"/>
      <c r="D17" s="360"/>
      <c r="E17" s="361">
        <f t="shared" si="3"/>
        <v>1.86</v>
      </c>
      <c r="F17" s="367">
        <v>1.86</v>
      </c>
      <c r="G17" s="368"/>
      <c r="H17" s="363">
        <f t="shared" si="4"/>
        <v>1.302</v>
      </c>
      <c r="I17" s="364"/>
      <c r="J17" s="364">
        <f t="shared" si="2"/>
        <v>17.967599999999997</v>
      </c>
      <c r="K17" s="364"/>
      <c r="L17" s="365"/>
      <c r="M17" s="808"/>
    </row>
    <row r="18" spans="1:13" s="346" customFormat="1">
      <c r="A18" s="358">
        <v>6</v>
      </c>
      <c r="B18" s="359" t="s">
        <v>215</v>
      </c>
      <c r="C18" s="359"/>
      <c r="D18" s="360"/>
      <c r="E18" s="361">
        <f t="shared" si="3"/>
        <v>2.86</v>
      </c>
      <c r="F18" s="362">
        <v>2.86</v>
      </c>
      <c r="G18" s="362"/>
      <c r="H18" s="363">
        <f t="shared" si="4"/>
        <v>2.0019999999999998</v>
      </c>
      <c r="I18" s="364"/>
      <c r="J18" s="364">
        <f t="shared" si="2"/>
        <v>27.627599999999994</v>
      </c>
      <c r="K18" s="364"/>
      <c r="L18" s="365"/>
      <c r="M18" s="808"/>
    </row>
    <row r="19" spans="1:13" s="346" customFormat="1">
      <c r="A19" s="358">
        <v>7</v>
      </c>
      <c r="B19" s="359" t="s">
        <v>216</v>
      </c>
      <c r="C19" s="359"/>
      <c r="D19" s="360"/>
      <c r="E19" s="361">
        <f t="shared" si="3"/>
        <v>2.4899999999999998</v>
      </c>
      <c r="F19" s="362">
        <v>2.34</v>
      </c>
      <c r="G19" s="362">
        <v>0.15</v>
      </c>
      <c r="H19" s="363">
        <f t="shared" si="4"/>
        <v>1.7429999999999997</v>
      </c>
      <c r="I19" s="364"/>
      <c r="J19" s="364">
        <f t="shared" si="2"/>
        <v>24.053399999999993</v>
      </c>
      <c r="K19" s="364"/>
      <c r="L19" s="365"/>
      <c r="M19" s="808"/>
    </row>
    <row r="20" spans="1:13" s="346" customFormat="1">
      <c r="A20" s="358">
        <v>8</v>
      </c>
      <c r="B20" s="359" t="s">
        <v>217</v>
      </c>
      <c r="C20" s="359"/>
      <c r="D20" s="360"/>
      <c r="E20" s="361">
        <f t="shared" si="3"/>
        <v>3.15</v>
      </c>
      <c r="F20" s="362">
        <v>3</v>
      </c>
      <c r="G20" s="362">
        <v>0.15</v>
      </c>
      <c r="H20" s="363">
        <f t="shared" si="4"/>
        <v>2.2049999999999996</v>
      </c>
      <c r="I20" s="364"/>
      <c r="J20" s="364">
        <f t="shared" si="2"/>
        <v>30.428999999999991</v>
      </c>
      <c r="K20" s="364"/>
      <c r="L20" s="365"/>
      <c r="M20" s="808"/>
    </row>
    <row r="21" spans="1:13" s="346" customFormat="1">
      <c r="A21" s="358">
        <v>9</v>
      </c>
      <c r="B21" s="359" t="s">
        <v>218</v>
      </c>
      <c r="C21" s="359"/>
      <c r="D21" s="360"/>
      <c r="E21" s="361">
        <f t="shared" si="3"/>
        <v>4.26</v>
      </c>
      <c r="F21" s="362">
        <v>4.0599999999999996</v>
      </c>
      <c r="G21" s="362">
        <v>0.2</v>
      </c>
      <c r="H21" s="363">
        <f t="shared" si="4"/>
        <v>2.9819999999999998</v>
      </c>
      <c r="I21" s="369"/>
      <c r="J21" s="364">
        <f>H21*1.15*2</f>
        <v>6.8585999999999991</v>
      </c>
      <c r="K21" s="369"/>
      <c r="L21" s="365"/>
      <c r="M21" s="808"/>
    </row>
    <row r="22" spans="1:13" s="346" customFormat="1">
      <c r="A22" s="358">
        <v>10</v>
      </c>
      <c r="B22" s="359" t="s">
        <v>219</v>
      </c>
      <c r="C22" s="359"/>
      <c r="D22" s="360"/>
      <c r="E22" s="361">
        <f t="shared" si="3"/>
        <v>1.86</v>
      </c>
      <c r="F22" s="362">
        <v>1.86</v>
      </c>
      <c r="G22" s="362"/>
      <c r="H22" s="363">
        <f t="shared" si="4"/>
        <v>1.302</v>
      </c>
      <c r="I22" s="364"/>
      <c r="J22" s="364">
        <f t="shared" ref="J22:J29" si="5">H22*1.15*12</f>
        <v>17.967599999999997</v>
      </c>
      <c r="K22" s="364"/>
      <c r="L22" s="365"/>
      <c r="M22" s="808"/>
    </row>
    <row r="23" spans="1:13" s="346" customFormat="1">
      <c r="A23" s="358">
        <v>11</v>
      </c>
      <c r="B23" s="359" t="s">
        <v>220</v>
      </c>
      <c r="C23" s="359"/>
      <c r="D23" s="360"/>
      <c r="E23" s="361">
        <f t="shared" si="3"/>
        <v>1.86</v>
      </c>
      <c r="F23" s="362">
        <v>1.86</v>
      </c>
      <c r="G23" s="362"/>
      <c r="H23" s="363">
        <f t="shared" si="4"/>
        <v>1.302</v>
      </c>
      <c r="I23" s="364"/>
      <c r="J23" s="364">
        <f t="shared" si="5"/>
        <v>17.967599999999997</v>
      </c>
      <c r="K23" s="364"/>
      <c r="L23" s="365"/>
      <c r="M23" s="808"/>
    </row>
    <row r="24" spans="1:13" s="346" customFormat="1">
      <c r="A24" s="358">
        <v>12</v>
      </c>
      <c r="B24" s="359" t="s">
        <v>221</v>
      </c>
      <c r="C24" s="359"/>
      <c r="D24" s="360"/>
      <c r="E24" s="361">
        <f t="shared" si="3"/>
        <v>2.67</v>
      </c>
      <c r="F24" s="362">
        <v>2.67</v>
      </c>
      <c r="G24" s="362"/>
      <c r="H24" s="363">
        <f t="shared" si="4"/>
        <v>1.8689999999999998</v>
      </c>
      <c r="I24" s="364"/>
      <c r="J24" s="364">
        <f t="shared" si="5"/>
        <v>25.792199999999994</v>
      </c>
      <c r="K24" s="364"/>
      <c r="L24" s="365"/>
      <c r="M24" s="808"/>
    </row>
    <row r="25" spans="1:13" s="346" customFormat="1">
      <c r="A25" s="358">
        <v>13</v>
      </c>
      <c r="B25" s="359" t="s">
        <v>222</v>
      </c>
      <c r="C25" s="370"/>
      <c r="D25" s="360"/>
      <c r="E25" s="361">
        <f t="shared" si="3"/>
        <v>4.32</v>
      </c>
      <c r="F25" s="362">
        <v>4.32</v>
      </c>
      <c r="G25" s="362"/>
      <c r="H25" s="363">
        <f t="shared" si="4"/>
        <v>3.024</v>
      </c>
      <c r="I25" s="364"/>
      <c r="J25" s="364">
        <f t="shared" si="5"/>
        <v>41.731200000000001</v>
      </c>
      <c r="K25" s="364"/>
      <c r="L25" s="365"/>
      <c r="M25" s="808"/>
    </row>
    <row r="26" spans="1:13" s="346" customFormat="1">
      <c r="A26" s="358">
        <v>14</v>
      </c>
      <c r="B26" s="371" t="s">
        <v>223</v>
      </c>
      <c r="C26" s="360"/>
      <c r="D26" s="360"/>
      <c r="E26" s="361">
        <f t="shared" si="3"/>
        <v>4.4253999999999998</v>
      </c>
      <c r="F26" s="362">
        <v>4.0599999999999996</v>
      </c>
      <c r="G26" s="362">
        <f>F26*9%</f>
        <v>0.36539999999999995</v>
      </c>
      <c r="H26" s="363">
        <f t="shared" si="4"/>
        <v>3.0977799999999998</v>
      </c>
      <c r="I26" s="317" t="e">
        <f>SUM(I27,#REF!,#REF!,#REF!,#REF!,#REF!,#REF!)</f>
        <v>#REF!</v>
      </c>
      <c r="J26" s="364">
        <f t="shared" si="5"/>
        <v>42.749363999999993</v>
      </c>
      <c r="K26" s="317" t="e">
        <f>SUM(K27,#REF!,#REF!,#REF!,#REF!,#REF!,#REF!)</f>
        <v>#REF!</v>
      </c>
      <c r="L26" s="365"/>
      <c r="M26" s="808"/>
    </row>
    <row r="27" spans="1:13">
      <c r="A27" s="358">
        <v>15</v>
      </c>
      <c r="B27" s="372" t="s">
        <v>173</v>
      </c>
      <c r="C27" s="373"/>
      <c r="D27" s="373"/>
      <c r="E27" s="361">
        <f t="shared" si="3"/>
        <v>4.57</v>
      </c>
      <c r="F27" s="374">
        <v>4.32</v>
      </c>
      <c r="G27" s="374">
        <v>0.25</v>
      </c>
      <c r="H27" s="363">
        <f t="shared" si="4"/>
        <v>3.1989999999999998</v>
      </c>
      <c r="I27" s="317">
        <f>SUM(I28:I46)</f>
        <v>507.30363599999998</v>
      </c>
      <c r="J27" s="364">
        <f t="shared" si="5"/>
        <v>44.146199999999993</v>
      </c>
      <c r="K27" s="317">
        <f>SUM(K28:K46)</f>
        <v>490.22127</v>
      </c>
      <c r="L27" s="375"/>
      <c r="M27" s="808"/>
    </row>
    <row r="28" spans="1:13">
      <c r="A28" s="358">
        <v>16</v>
      </c>
      <c r="B28" s="376" t="s">
        <v>224</v>
      </c>
      <c r="C28" s="377"/>
      <c r="D28" s="377"/>
      <c r="E28" s="361">
        <f t="shared" si="3"/>
        <v>4.3029999999999999</v>
      </c>
      <c r="F28" s="374">
        <v>4.0599999999999996</v>
      </c>
      <c r="G28" s="374">
        <v>0.24299999999999999</v>
      </c>
      <c r="H28" s="363">
        <f t="shared" si="4"/>
        <v>3.0120999999999998</v>
      </c>
      <c r="I28" s="316">
        <f t="shared" ref="I28:I46" si="6">H28*0.83*12</f>
        <v>30.000515999999998</v>
      </c>
      <c r="J28" s="364">
        <f t="shared" si="5"/>
        <v>41.566979999999994</v>
      </c>
      <c r="K28" s="316">
        <f>H28*(1.05+1.15)*6</f>
        <v>39.759720000000002</v>
      </c>
      <c r="L28" s="375"/>
      <c r="M28" s="808"/>
    </row>
    <row r="29" spans="1:13">
      <c r="A29" s="358">
        <v>17</v>
      </c>
      <c r="B29" s="378" t="s">
        <v>110</v>
      </c>
      <c r="C29" s="379"/>
      <c r="D29" s="379"/>
      <c r="E29" s="361">
        <f t="shared" si="3"/>
        <v>2.2599999999999998</v>
      </c>
      <c r="F29" s="374">
        <v>2.2599999999999998</v>
      </c>
      <c r="G29" s="374"/>
      <c r="H29" s="363">
        <f t="shared" si="4"/>
        <v>1.5819999999999999</v>
      </c>
      <c r="I29" s="316">
        <f t="shared" si="6"/>
        <v>15.756719999999998</v>
      </c>
      <c r="J29" s="364">
        <f t="shared" si="5"/>
        <v>21.831599999999995</v>
      </c>
      <c r="K29" s="316">
        <f>H29*(1.05+1.15)*6</f>
        <v>20.882400000000001</v>
      </c>
      <c r="L29" s="375"/>
      <c r="M29" s="808"/>
    </row>
    <row r="30" spans="1:13">
      <c r="A30" s="358">
        <v>18</v>
      </c>
      <c r="B30" s="378" t="s">
        <v>225</v>
      </c>
      <c r="C30" s="379"/>
      <c r="D30" s="379"/>
      <c r="E30" s="361">
        <f t="shared" si="3"/>
        <v>4.6500000000000004</v>
      </c>
      <c r="F30" s="374">
        <v>4.6500000000000004</v>
      </c>
      <c r="G30" s="374"/>
      <c r="H30" s="363">
        <f t="shared" si="4"/>
        <v>3.2549999999999999</v>
      </c>
      <c r="I30" s="316">
        <f t="shared" si="6"/>
        <v>32.419799999999995</v>
      </c>
      <c r="J30" s="364">
        <f>H30*1.15*6</f>
        <v>22.459499999999998</v>
      </c>
      <c r="K30" s="316">
        <f>H30*(1.05+1.15)*6</f>
        <v>42.966000000000001</v>
      </c>
      <c r="L30" s="375"/>
      <c r="M30" s="808"/>
    </row>
    <row r="31" spans="1:13">
      <c r="A31" s="380">
        <v>19</v>
      </c>
      <c r="B31" s="381" t="s">
        <v>174</v>
      </c>
      <c r="C31" s="382"/>
      <c r="D31" s="382"/>
      <c r="E31" s="383">
        <f t="shared" si="3"/>
        <v>2.46</v>
      </c>
      <c r="F31" s="384">
        <v>2.46</v>
      </c>
      <c r="G31" s="384"/>
      <c r="H31" s="385">
        <f t="shared" si="4"/>
        <v>1.722</v>
      </c>
      <c r="I31" s="386">
        <f t="shared" si="6"/>
        <v>17.151119999999999</v>
      </c>
      <c r="J31" s="387">
        <f>H31*1.15*12</f>
        <v>23.763599999999997</v>
      </c>
      <c r="K31" s="386">
        <f>H31*(1.05+1.15)*6</f>
        <v>22.730400000000003</v>
      </c>
      <c r="L31" s="388"/>
      <c r="M31" s="809"/>
    </row>
    <row r="32" spans="1:13">
      <c r="A32" s="389"/>
      <c r="B32" s="390" t="s">
        <v>226</v>
      </c>
      <c r="C32" s="391">
        <v>14</v>
      </c>
      <c r="D32" s="392">
        <v>14</v>
      </c>
      <c r="E32" s="393">
        <f t="shared" ref="E32:J32" si="7">SUM(E33:E46)</f>
        <v>42.010000000000005</v>
      </c>
      <c r="F32" s="393">
        <f t="shared" si="7"/>
        <v>41.06</v>
      </c>
      <c r="G32" s="393">
        <f t="shared" si="7"/>
        <v>0.95000000000000007</v>
      </c>
      <c r="H32" s="393">
        <f t="shared" si="7"/>
        <v>29.407</v>
      </c>
      <c r="I32" s="393">
        <f t="shared" si="7"/>
        <v>205.98773999999995</v>
      </c>
      <c r="J32" s="394">
        <f t="shared" si="7"/>
        <v>250.23424999999997</v>
      </c>
      <c r="K32" s="395">
        <f>H32*1.05*3</f>
        <v>92.632049999999992</v>
      </c>
      <c r="L32" s="396"/>
      <c r="M32" s="397"/>
    </row>
    <row r="33" spans="1:13">
      <c r="A33" s="351">
        <v>1</v>
      </c>
      <c r="B33" s="44" t="s">
        <v>121</v>
      </c>
      <c r="C33" s="398"/>
      <c r="D33" s="398"/>
      <c r="E33" s="354">
        <f>F33+G33</f>
        <v>4.82</v>
      </c>
      <c r="F33" s="354">
        <v>4.32</v>
      </c>
      <c r="G33" s="354">
        <v>0.5</v>
      </c>
      <c r="H33" s="356">
        <f>E33*0.7</f>
        <v>3.3740000000000001</v>
      </c>
      <c r="I33" s="399">
        <f t="shared" si="6"/>
        <v>33.605040000000002</v>
      </c>
      <c r="J33" s="357">
        <f>H33*1.15*8</f>
        <v>31.040799999999997</v>
      </c>
      <c r="K33" s="399">
        <f>H33*(1.05+1.15)*6</f>
        <v>44.536799999999999</v>
      </c>
      <c r="L33" s="226" t="s">
        <v>335</v>
      </c>
      <c r="M33" s="807" t="s">
        <v>331</v>
      </c>
    </row>
    <row r="34" spans="1:13">
      <c r="A34" s="358">
        <v>2</v>
      </c>
      <c r="B34" s="45" t="s">
        <v>227</v>
      </c>
      <c r="C34" s="379"/>
      <c r="D34" s="379"/>
      <c r="E34" s="361">
        <f t="shared" ref="E34:E46" si="8">F34+G34</f>
        <v>4.62</v>
      </c>
      <c r="F34" s="400">
        <v>4.32</v>
      </c>
      <c r="G34" s="363">
        <v>0.3</v>
      </c>
      <c r="H34" s="363">
        <f t="shared" ref="H34:H46" si="9">E34*0.7</f>
        <v>3.234</v>
      </c>
      <c r="I34" s="316">
        <f>H34*0.83*3</f>
        <v>8.0526599999999995</v>
      </c>
      <c r="J34" s="364">
        <f>H34*1.15*8</f>
        <v>29.752799999999997</v>
      </c>
      <c r="K34" s="316">
        <f>H34*1.05*3</f>
        <v>10.187100000000001</v>
      </c>
      <c r="L34" s="232"/>
      <c r="M34" s="814"/>
    </row>
    <row r="35" spans="1:13">
      <c r="A35" s="358">
        <v>3</v>
      </c>
      <c r="B35" s="45" t="s">
        <v>122</v>
      </c>
      <c r="C35" s="379"/>
      <c r="D35" s="379"/>
      <c r="E35" s="361">
        <f t="shared" si="8"/>
        <v>3</v>
      </c>
      <c r="F35" s="400">
        <v>3</v>
      </c>
      <c r="G35" s="401"/>
      <c r="H35" s="363">
        <f t="shared" si="9"/>
        <v>2.0999999999999996</v>
      </c>
      <c r="I35" s="316">
        <f>H35*0.83*3</f>
        <v>5.2289999999999992</v>
      </c>
      <c r="J35" s="364">
        <f>H35*1.15*8</f>
        <v>19.319999999999997</v>
      </c>
      <c r="K35" s="316">
        <f>H35*(1.05)*3</f>
        <v>6.6149999999999984</v>
      </c>
      <c r="L35" s="232"/>
      <c r="M35" s="814"/>
    </row>
    <row r="36" spans="1:13">
      <c r="A36" s="358">
        <v>4</v>
      </c>
      <c r="B36" s="45" t="s">
        <v>228</v>
      </c>
      <c r="C36" s="379"/>
      <c r="D36" s="379"/>
      <c r="E36" s="361">
        <f t="shared" si="8"/>
        <v>2.66</v>
      </c>
      <c r="F36" s="400">
        <v>2.66</v>
      </c>
      <c r="G36" s="401"/>
      <c r="H36" s="363">
        <f t="shared" si="9"/>
        <v>1.8619999999999999</v>
      </c>
      <c r="I36" s="316">
        <f t="shared" si="6"/>
        <v>18.545519999999996</v>
      </c>
      <c r="J36" s="364">
        <f>H36*1.15*8</f>
        <v>17.130399999999998</v>
      </c>
      <c r="K36" s="316">
        <f t="shared" ref="K36:K42" si="10">H36*(1.05+1.15)*6</f>
        <v>24.578400000000002</v>
      </c>
      <c r="L36" s="232"/>
      <c r="M36" s="814"/>
    </row>
    <row r="37" spans="1:13">
      <c r="A37" s="358">
        <v>5</v>
      </c>
      <c r="B37" s="45" t="s">
        <v>124</v>
      </c>
      <c r="C37" s="379"/>
      <c r="D37" s="379"/>
      <c r="E37" s="361">
        <f t="shared" si="8"/>
        <v>2.5499999999999998</v>
      </c>
      <c r="F37" s="400">
        <v>2.5499999999999998</v>
      </c>
      <c r="G37" s="401"/>
      <c r="H37" s="363">
        <f t="shared" si="9"/>
        <v>1.7849999999999997</v>
      </c>
      <c r="I37" s="316">
        <f t="shared" si="6"/>
        <v>17.778599999999997</v>
      </c>
      <c r="J37" s="364">
        <f>H37*1.15*4</f>
        <v>8.2109999999999985</v>
      </c>
      <c r="K37" s="316">
        <f>H37*(1.05+1.15)*6</f>
        <v>23.561999999999998</v>
      </c>
      <c r="L37" s="232"/>
      <c r="M37" s="814"/>
    </row>
    <row r="38" spans="1:13">
      <c r="A38" s="358">
        <v>6</v>
      </c>
      <c r="B38" s="45" t="s">
        <v>129</v>
      </c>
      <c r="C38" s="379"/>
      <c r="D38" s="379"/>
      <c r="E38" s="361">
        <f t="shared" si="8"/>
        <v>2.19</v>
      </c>
      <c r="F38" s="400">
        <v>2.19</v>
      </c>
      <c r="G38" s="401"/>
      <c r="H38" s="363">
        <f t="shared" si="9"/>
        <v>1.5329999999999999</v>
      </c>
      <c r="I38" s="316">
        <f t="shared" si="6"/>
        <v>15.26868</v>
      </c>
      <c r="J38" s="364">
        <f>H38*1.15*8</f>
        <v>14.103599999999998</v>
      </c>
      <c r="K38" s="316">
        <f t="shared" si="10"/>
        <v>20.235600000000002</v>
      </c>
      <c r="L38" s="232"/>
      <c r="M38" s="814"/>
    </row>
    <row r="39" spans="1:13">
      <c r="A39" s="358">
        <v>7</v>
      </c>
      <c r="B39" s="45" t="s">
        <v>229</v>
      </c>
      <c r="C39" s="379"/>
      <c r="D39" s="379"/>
      <c r="E39" s="361">
        <f t="shared" si="8"/>
        <v>2.34</v>
      </c>
      <c r="F39" s="400">
        <v>2.34</v>
      </c>
      <c r="G39" s="401"/>
      <c r="H39" s="363">
        <f t="shared" si="9"/>
        <v>1.6379999999999999</v>
      </c>
      <c r="I39" s="316">
        <f t="shared" si="6"/>
        <v>16.314479999999996</v>
      </c>
      <c r="J39" s="364">
        <f t="shared" ref="J39:J44" si="11">H39*1.15*8</f>
        <v>15.069599999999998</v>
      </c>
      <c r="K39" s="316">
        <f t="shared" si="10"/>
        <v>21.621600000000001</v>
      </c>
      <c r="L39" s="232"/>
      <c r="M39" s="814"/>
    </row>
    <row r="40" spans="1:13">
      <c r="A40" s="358">
        <v>8</v>
      </c>
      <c r="B40" s="45" t="s">
        <v>132</v>
      </c>
      <c r="C40" s="379"/>
      <c r="D40" s="379"/>
      <c r="E40" s="361">
        <f t="shared" si="8"/>
        <v>2.19</v>
      </c>
      <c r="F40" s="400">
        <v>2.19</v>
      </c>
      <c r="G40" s="401"/>
      <c r="H40" s="363">
        <f t="shared" si="9"/>
        <v>1.5329999999999999</v>
      </c>
      <c r="I40" s="316">
        <f t="shared" si="6"/>
        <v>15.26868</v>
      </c>
      <c r="J40" s="364">
        <f t="shared" si="11"/>
        <v>14.103599999999998</v>
      </c>
      <c r="K40" s="316">
        <f t="shared" si="10"/>
        <v>20.235600000000002</v>
      </c>
      <c r="L40" s="232"/>
      <c r="M40" s="814"/>
    </row>
    <row r="41" spans="1:13">
      <c r="A41" s="358">
        <v>9</v>
      </c>
      <c r="B41" s="45" t="s">
        <v>127</v>
      </c>
      <c r="C41" s="379"/>
      <c r="D41" s="379"/>
      <c r="E41" s="361">
        <f t="shared" si="8"/>
        <v>2.34</v>
      </c>
      <c r="F41" s="400">
        <v>2.34</v>
      </c>
      <c r="G41" s="401"/>
      <c r="H41" s="363">
        <f t="shared" si="9"/>
        <v>1.6379999999999999</v>
      </c>
      <c r="I41" s="316">
        <f>H41*0.83*3</f>
        <v>4.078619999999999</v>
      </c>
      <c r="J41" s="364">
        <f t="shared" si="11"/>
        <v>15.069599999999998</v>
      </c>
      <c r="K41" s="316">
        <f>H41*1.05*3</f>
        <v>5.1597</v>
      </c>
      <c r="L41" s="232"/>
      <c r="M41" s="814"/>
    </row>
    <row r="42" spans="1:13">
      <c r="A42" s="358">
        <v>10</v>
      </c>
      <c r="B42" s="45" t="s">
        <v>125</v>
      </c>
      <c r="C42" s="379"/>
      <c r="D42" s="379"/>
      <c r="E42" s="361">
        <f t="shared" si="8"/>
        <v>3.63</v>
      </c>
      <c r="F42" s="400">
        <v>3.63</v>
      </c>
      <c r="G42" s="401"/>
      <c r="H42" s="363">
        <f t="shared" si="9"/>
        <v>2.5409999999999999</v>
      </c>
      <c r="I42" s="316">
        <f t="shared" si="6"/>
        <v>25.308359999999997</v>
      </c>
      <c r="J42" s="364">
        <f t="shared" si="11"/>
        <v>23.377199999999998</v>
      </c>
      <c r="K42" s="316">
        <f t="shared" si="10"/>
        <v>33.541200000000003</v>
      </c>
      <c r="L42" s="232"/>
      <c r="M42" s="814"/>
    </row>
    <row r="43" spans="1:13">
      <c r="A43" s="358">
        <v>11</v>
      </c>
      <c r="B43" s="402" t="s">
        <v>112</v>
      </c>
      <c r="C43" s="379"/>
      <c r="D43" s="379"/>
      <c r="E43" s="361">
        <f t="shared" si="8"/>
        <v>3.99</v>
      </c>
      <c r="F43" s="400">
        <v>3.99</v>
      </c>
      <c r="G43" s="401"/>
      <c r="H43" s="363">
        <f t="shared" si="9"/>
        <v>2.7930000000000001</v>
      </c>
      <c r="I43" s="316">
        <f>H43*0.83*3</f>
        <v>6.9545700000000004</v>
      </c>
      <c r="J43" s="364">
        <f t="shared" si="11"/>
        <v>25.695599999999999</v>
      </c>
      <c r="K43" s="316">
        <f>H43*1.05*3</f>
        <v>8.7979500000000002</v>
      </c>
      <c r="L43" s="232"/>
      <c r="M43" s="814"/>
    </row>
    <row r="44" spans="1:13">
      <c r="A44" s="358">
        <v>12</v>
      </c>
      <c r="B44" s="402" t="s">
        <v>230</v>
      </c>
      <c r="C44" s="379"/>
      <c r="D44" s="379"/>
      <c r="E44" s="361">
        <f t="shared" si="8"/>
        <v>2.67</v>
      </c>
      <c r="F44" s="400">
        <v>2.67</v>
      </c>
      <c r="G44" s="401"/>
      <c r="H44" s="363">
        <f t="shared" si="9"/>
        <v>1.8689999999999998</v>
      </c>
      <c r="I44" s="316">
        <f>H44*0.83*3</f>
        <v>4.6538099999999991</v>
      </c>
      <c r="J44" s="364">
        <f t="shared" si="11"/>
        <v>17.194799999999997</v>
      </c>
      <c r="K44" s="316">
        <f>H44*1.05*3</f>
        <v>5.8873499999999996</v>
      </c>
      <c r="L44" s="232"/>
      <c r="M44" s="814"/>
    </row>
    <row r="45" spans="1:13">
      <c r="A45" s="358">
        <v>13</v>
      </c>
      <c r="B45" s="403" t="s">
        <v>231</v>
      </c>
      <c r="C45" s="379"/>
      <c r="D45" s="379"/>
      <c r="E45" s="361">
        <f t="shared" si="8"/>
        <v>3.15</v>
      </c>
      <c r="F45" s="400">
        <v>3</v>
      </c>
      <c r="G45" s="363">
        <v>0.15</v>
      </c>
      <c r="H45" s="363">
        <f t="shared" si="9"/>
        <v>2.2049999999999996</v>
      </c>
      <c r="I45" s="316">
        <f t="shared" si="6"/>
        <v>21.961799999999993</v>
      </c>
      <c r="J45" s="364">
        <f>H45*1.15*5</f>
        <v>12.678749999999997</v>
      </c>
      <c r="K45" s="316">
        <f>H45*(1.05+1.15)*6</f>
        <v>29.106000000000002</v>
      </c>
      <c r="L45" s="232"/>
      <c r="M45" s="814"/>
    </row>
    <row r="46" spans="1:13">
      <c r="A46" s="380">
        <v>14</v>
      </c>
      <c r="B46" s="404" t="s">
        <v>220</v>
      </c>
      <c r="C46" s="382"/>
      <c r="D46" s="382"/>
      <c r="E46" s="383">
        <f t="shared" si="8"/>
        <v>1.86</v>
      </c>
      <c r="F46" s="405">
        <v>1.86</v>
      </c>
      <c r="G46" s="406"/>
      <c r="H46" s="385">
        <f t="shared" si="9"/>
        <v>1.302</v>
      </c>
      <c r="I46" s="386">
        <f t="shared" si="6"/>
        <v>12.967919999999999</v>
      </c>
      <c r="J46" s="387">
        <f>H46*1.15*5</f>
        <v>7.4864999999999995</v>
      </c>
      <c r="K46" s="386">
        <f>H46*(1.05+1.15)*6</f>
        <v>17.186400000000003</v>
      </c>
      <c r="L46" s="239"/>
      <c r="M46" s="815"/>
    </row>
    <row r="47" spans="1:13" s="417" customFormat="1">
      <c r="A47" s="341" t="s">
        <v>48</v>
      </c>
      <c r="B47" s="247" t="s">
        <v>232</v>
      </c>
      <c r="C47" s="412">
        <v>15</v>
      </c>
      <c r="D47" s="412">
        <v>14</v>
      </c>
      <c r="E47" s="414">
        <f t="shared" ref="E47:J47" si="12">SUM(E48:E61)</f>
        <v>38.950000000000003</v>
      </c>
      <c r="F47" s="414">
        <f t="shared" si="12"/>
        <v>38.650000000000006</v>
      </c>
      <c r="G47" s="414">
        <f t="shared" si="12"/>
        <v>0.3</v>
      </c>
      <c r="H47" s="413">
        <f t="shared" si="12"/>
        <v>27.264999999999997</v>
      </c>
      <c r="I47" s="413">
        <f t="shared" si="12"/>
        <v>0</v>
      </c>
      <c r="J47" s="413">
        <f t="shared" si="12"/>
        <v>213.98509999999993</v>
      </c>
      <c r="K47" s="413"/>
      <c r="L47" s="415"/>
      <c r="M47" s="416"/>
    </row>
    <row r="48" spans="1:13" s="407" customFormat="1">
      <c r="A48" s="351">
        <v>1</v>
      </c>
      <c r="B48" s="44" t="s">
        <v>100</v>
      </c>
      <c r="C48" s="353"/>
      <c r="D48" s="353"/>
      <c r="E48" s="354">
        <v>3.96</v>
      </c>
      <c r="F48" s="418">
        <v>3.66</v>
      </c>
      <c r="G48" s="354">
        <v>0.3</v>
      </c>
      <c r="H48" s="356">
        <v>2.7719999999999998</v>
      </c>
      <c r="I48" s="357"/>
      <c r="J48" s="364">
        <f>H48*1.15*12</f>
        <v>38.253599999999992</v>
      </c>
      <c r="K48" s="357"/>
      <c r="L48" s="419"/>
      <c r="M48" s="807"/>
    </row>
    <row r="49" spans="1:13" s="407" customFormat="1">
      <c r="A49" s="358">
        <v>2</v>
      </c>
      <c r="B49" s="45" t="s">
        <v>228</v>
      </c>
      <c r="C49" s="360"/>
      <c r="D49" s="360"/>
      <c r="E49" s="361">
        <v>2.66</v>
      </c>
      <c r="F49" s="420">
        <v>2.66</v>
      </c>
      <c r="G49" s="363"/>
      <c r="H49" s="363">
        <v>1.8619999999999999</v>
      </c>
      <c r="I49" s="364"/>
      <c r="J49" s="364">
        <f>H49*1.15*4</f>
        <v>8.565199999999999</v>
      </c>
      <c r="K49" s="364"/>
      <c r="L49" s="308"/>
      <c r="M49" s="808"/>
    </row>
    <row r="50" spans="1:13" s="407" customFormat="1">
      <c r="A50" s="358">
        <v>3</v>
      </c>
      <c r="B50" s="45" t="s">
        <v>124</v>
      </c>
      <c r="C50" s="360"/>
      <c r="D50" s="360"/>
      <c r="E50" s="361">
        <v>2.5499999999999998</v>
      </c>
      <c r="F50" s="420">
        <v>2.5499999999999998</v>
      </c>
      <c r="G50" s="401"/>
      <c r="H50" s="363">
        <v>1.7849999999999999</v>
      </c>
      <c r="I50" s="364"/>
      <c r="J50" s="364">
        <f>H50*1.15*2</f>
        <v>4.1054999999999993</v>
      </c>
      <c r="K50" s="364"/>
      <c r="L50" s="308"/>
      <c r="M50" s="808"/>
    </row>
    <row r="51" spans="1:13" s="407" customFormat="1">
      <c r="A51" s="358">
        <v>4</v>
      </c>
      <c r="B51" s="45" t="s">
        <v>126</v>
      </c>
      <c r="C51" s="360"/>
      <c r="D51" s="360"/>
      <c r="E51" s="361">
        <v>2.91</v>
      </c>
      <c r="F51" s="420">
        <v>2.91</v>
      </c>
      <c r="G51" s="401"/>
      <c r="H51" s="363">
        <v>2.0369999999999999</v>
      </c>
      <c r="I51" s="364"/>
      <c r="J51" s="364">
        <f>H51*1.15*12</f>
        <v>28.110599999999998</v>
      </c>
      <c r="K51" s="364"/>
      <c r="L51" s="308"/>
      <c r="M51" s="808"/>
    </row>
    <row r="52" spans="1:13" s="407" customFormat="1">
      <c r="A52" s="358">
        <v>5</v>
      </c>
      <c r="B52" s="45" t="s">
        <v>131</v>
      </c>
      <c r="C52" s="360"/>
      <c r="D52" s="360"/>
      <c r="E52" s="361">
        <v>2.19</v>
      </c>
      <c r="F52" s="421">
        <v>2.19</v>
      </c>
      <c r="G52" s="401"/>
      <c r="H52" s="363">
        <v>1.5329999999999999</v>
      </c>
      <c r="I52" s="364"/>
      <c r="J52" s="364">
        <f>H52*1.15*12</f>
        <v>21.155399999999997</v>
      </c>
      <c r="K52" s="364"/>
      <c r="L52" s="308"/>
      <c r="M52" s="808"/>
    </row>
    <row r="53" spans="1:13" s="407" customFormat="1">
      <c r="A53" s="358">
        <v>6</v>
      </c>
      <c r="B53" s="45" t="s">
        <v>130</v>
      </c>
      <c r="C53" s="360"/>
      <c r="D53" s="360"/>
      <c r="E53" s="361">
        <v>3.27</v>
      </c>
      <c r="F53" s="420">
        <v>3.27</v>
      </c>
      <c r="G53" s="401"/>
      <c r="H53" s="363">
        <v>2.2889999999999997</v>
      </c>
      <c r="I53" s="364"/>
      <c r="J53" s="364">
        <f>H53*1.15*12</f>
        <v>31.588199999999993</v>
      </c>
      <c r="K53" s="364"/>
      <c r="L53" s="308"/>
      <c r="M53" s="808"/>
    </row>
    <row r="54" spans="1:13" s="407" customFormat="1">
      <c r="A54" s="358">
        <v>7</v>
      </c>
      <c r="B54" s="45" t="s">
        <v>129</v>
      </c>
      <c r="C54" s="360"/>
      <c r="D54" s="360"/>
      <c r="E54" s="361">
        <v>2.19</v>
      </c>
      <c r="F54" s="420">
        <v>2.19</v>
      </c>
      <c r="G54" s="401"/>
      <c r="H54" s="363">
        <v>1.5329999999999999</v>
      </c>
      <c r="I54" s="364"/>
      <c r="J54" s="364">
        <f>H54*1.15*4</f>
        <v>7.0517999999999992</v>
      </c>
      <c r="K54" s="364"/>
      <c r="L54" s="308"/>
      <c r="M54" s="808"/>
    </row>
    <row r="55" spans="1:13" s="407" customFormat="1">
      <c r="A55" s="358">
        <v>8</v>
      </c>
      <c r="B55" s="45" t="s">
        <v>229</v>
      </c>
      <c r="C55" s="360"/>
      <c r="D55" s="360"/>
      <c r="E55" s="361">
        <v>2.34</v>
      </c>
      <c r="F55" s="420">
        <v>2.34</v>
      </c>
      <c r="G55" s="401"/>
      <c r="H55" s="363">
        <v>1.6379999999999999</v>
      </c>
      <c r="I55" s="364"/>
      <c r="J55" s="364">
        <f>H55*1.15*4</f>
        <v>7.5347999999999988</v>
      </c>
      <c r="K55" s="364"/>
      <c r="L55" s="308"/>
      <c r="M55" s="808"/>
    </row>
    <row r="56" spans="1:13" s="407" customFormat="1">
      <c r="A56" s="358">
        <v>9</v>
      </c>
      <c r="B56" s="45" t="s">
        <v>132</v>
      </c>
      <c r="C56" s="360"/>
      <c r="D56" s="360"/>
      <c r="E56" s="361">
        <v>2.19</v>
      </c>
      <c r="F56" s="420">
        <v>2.19</v>
      </c>
      <c r="G56" s="401"/>
      <c r="H56" s="363">
        <v>1.5329999999999999</v>
      </c>
      <c r="I56" s="364"/>
      <c r="J56" s="364">
        <f>H56*1.15*4</f>
        <v>7.0517999999999992</v>
      </c>
      <c r="K56" s="364"/>
      <c r="L56" s="308"/>
      <c r="M56" s="808"/>
    </row>
    <row r="57" spans="1:13" s="407" customFormat="1">
      <c r="A57" s="358">
        <v>10</v>
      </c>
      <c r="B57" s="45" t="s">
        <v>127</v>
      </c>
      <c r="C57" s="360"/>
      <c r="D57" s="360"/>
      <c r="E57" s="361">
        <v>2.34</v>
      </c>
      <c r="F57" s="420">
        <v>2.34</v>
      </c>
      <c r="G57" s="401"/>
      <c r="H57" s="363">
        <v>1.6379999999999999</v>
      </c>
      <c r="I57" s="364"/>
      <c r="J57" s="364">
        <f>H57*1.15*4</f>
        <v>7.5347999999999988</v>
      </c>
      <c r="K57" s="364"/>
      <c r="L57" s="308"/>
      <c r="M57" s="808"/>
    </row>
    <row r="58" spans="1:13" s="407" customFormat="1">
      <c r="A58" s="358">
        <v>11</v>
      </c>
      <c r="B58" s="402" t="s">
        <v>128</v>
      </c>
      <c r="C58" s="360"/>
      <c r="D58" s="360"/>
      <c r="E58" s="361">
        <v>2.06</v>
      </c>
      <c r="F58" s="420">
        <v>2.06</v>
      </c>
      <c r="G58" s="401"/>
      <c r="H58" s="363">
        <v>1.4419999999999999</v>
      </c>
      <c r="I58" s="364"/>
      <c r="J58" s="364">
        <f>H58*1.15*12</f>
        <v>19.8996</v>
      </c>
      <c r="K58" s="364"/>
      <c r="L58" s="308"/>
      <c r="M58" s="808"/>
    </row>
    <row r="59" spans="1:13" s="407" customFormat="1">
      <c r="A59" s="358">
        <v>12</v>
      </c>
      <c r="B59" s="402" t="s">
        <v>125</v>
      </c>
      <c r="C59" s="360"/>
      <c r="D59" s="360"/>
      <c r="E59" s="361">
        <v>3.63</v>
      </c>
      <c r="F59" s="420">
        <v>3.63</v>
      </c>
      <c r="G59" s="401"/>
      <c r="H59" s="363">
        <v>2.5409999999999999</v>
      </c>
      <c r="I59" s="364"/>
      <c r="J59" s="364">
        <f>H59*1.15*4</f>
        <v>11.688599999999999</v>
      </c>
      <c r="K59" s="364"/>
      <c r="L59" s="308"/>
      <c r="M59" s="808"/>
    </row>
    <row r="60" spans="1:13" s="407" customFormat="1">
      <c r="A60" s="358">
        <v>13</v>
      </c>
      <c r="B60" s="403" t="s">
        <v>112</v>
      </c>
      <c r="C60" s="360"/>
      <c r="D60" s="360"/>
      <c r="E60" s="361">
        <v>3.99</v>
      </c>
      <c r="F60" s="422">
        <v>3.99</v>
      </c>
      <c r="G60" s="363"/>
      <c r="H60" s="363">
        <v>2.7930000000000001</v>
      </c>
      <c r="I60" s="364"/>
      <c r="J60" s="364">
        <f>H60*1.15*4</f>
        <v>12.847799999999999</v>
      </c>
      <c r="K60" s="364"/>
      <c r="L60" s="308"/>
      <c r="M60" s="808"/>
    </row>
    <row r="61" spans="1:13" s="407" customFormat="1">
      <c r="A61" s="380">
        <v>14</v>
      </c>
      <c r="B61" s="404" t="s">
        <v>230</v>
      </c>
      <c r="C61" s="411"/>
      <c r="D61" s="411"/>
      <c r="E61" s="383">
        <v>2.67</v>
      </c>
      <c r="F61" s="423">
        <v>2.67</v>
      </c>
      <c r="G61" s="406"/>
      <c r="H61" s="385">
        <v>1.8689999999999998</v>
      </c>
      <c r="I61" s="387"/>
      <c r="J61" s="364">
        <f>H61*1.15*4</f>
        <v>8.5973999999999986</v>
      </c>
      <c r="K61" s="387"/>
      <c r="L61" s="424"/>
      <c r="M61" s="809"/>
    </row>
    <row r="62" spans="1:13" s="417" customFormat="1">
      <c r="A62" s="341" t="s">
        <v>49</v>
      </c>
      <c r="B62" s="247" t="s">
        <v>234</v>
      </c>
      <c r="C62" s="425">
        <v>29</v>
      </c>
      <c r="D62" s="425">
        <v>19</v>
      </c>
      <c r="E62" s="426">
        <f t="shared" ref="E62:J62" si="13">SUM(E63:E81)</f>
        <v>60.851800000000004</v>
      </c>
      <c r="F62" s="426">
        <f t="shared" si="13"/>
        <v>58.6</v>
      </c>
      <c r="G62" s="426">
        <f t="shared" si="13"/>
        <v>2.2517999999999994</v>
      </c>
      <c r="H62" s="426">
        <f t="shared" si="13"/>
        <v>42.596260000000001</v>
      </c>
      <c r="I62" s="349">
        <f t="shared" si="13"/>
        <v>0</v>
      </c>
      <c r="J62" s="349">
        <f t="shared" si="13"/>
        <v>479.7370934999999</v>
      </c>
      <c r="K62" s="349"/>
      <c r="L62" s="200"/>
      <c r="M62" s="416"/>
    </row>
    <row r="63" spans="1:13" s="407" customFormat="1">
      <c r="A63" s="351">
        <v>1</v>
      </c>
      <c r="B63" s="410" t="s">
        <v>101</v>
      </c>
      <c r="C63" s="353"/>
      <c r="D63" s="353"/>
      <c r="E63" s="354">
        <f>F63+G63</f>
        <v>4.4249999999999998</v>
      </c>
      <c r="F63" s="354">
        <v>4.0599999999999996</v>
      </c>
      <c r="G63" s="427">
        <v>0.36499999999999999</v>
      </c>
      <c r="H63" s="356">
        <f>E63*0.7</f>
        <v>3.0974999999999997</v>
      </c>
      <c r="I63" s="357"/>
      <c r="J63" s="357">
        <f>H63*1.15*12</f>
        <v>42.745499999999993</v>
      </c>
      <c r="K63" s="357"/>
      <c r="L63" s="642" t="s">
        <v>335</v>
      </c>
      <c r="M63" s="807"/>
    </row>
    <row r="64" spans="1:13" s="407" customFormat="1">
      <c r="A64" s="358">
        <v>2</v>
      </c>
      <c r="B64" s="403" t="s">
        <v>235</v>
      </c>
      <c r="C64" s="360"/>
      <c r="D64" s="360"/>
      <c r="E64" s="361">
        <f t="shared" ref="E64:E81" si="14">F64+G64</f>
        <v>4.3849999999999998</v>
      </c>
      <c r="F64" s="400">
        <v>4.0599999999999996</v>
      </c>
      <c r="G64" s="428">
        <v>0.32500000000000001</v>
      </c>
      <c r="H64" s="363">
        <f t="shared" ref="H64:H81" si="15">E64*0.7</f>
        <v>3.0694999999999997</v>
      </c>
      <c r="I64" s="364"/>
      <c r="J64" s="364">
        <f t="shared" ref="J64:J77" si="16">H64*1.15*12</f>
        <v>42.359099999999998</v>
      </c>
      <c r="K64" s="364"/>
      <c r="L64" s="358"/>
      <c r="M64" s="808"/>
    </row>
    <row r="65" spans="1:13" s="407" customFormat="1">
      <c r="A65" s="358">
        <v>3</v>
      </c>
      <c r="B65" s="403" t="s">
        <v>108</v>
      </c>
      <c r="C65" s="360"/>
      <c r="D65" s="360"/>
      <c r="E65" s="361">
        <f t="shared" si="14"/>
        <v>3.9569999999999999</v>
      </c>
      <c r="F65" s="400">
        <v>3.63</v>
      </c>
      <c r="G65" s="429">
        <v>0.32700000000000001</v>
      </c>
      <c r="H65" s="363">
        <f t="shared" si="15"/>
        <v>2.7698999999999998</v>
      </c>
      <c r="I65" s="364"/>
      <c r="J65" s="364">
        <f t="shared" si="16"/>
        <v>38.224619999999994</v>
      </c>
      <c r="K65" s="364"/>
      <c r="L65" s="358"/>
      <c r="M65" s="808"/>
    </row>
    <row r="66" spans="1:13" s="407" customFormat="1">
      <c r="A66" s="358">
        <v>4</v>
      </c>
      <c r="B66" s="403" t="s">
        <v>103</v>
      </c>
      <c r="C66" s="360"/>
      <c r="D66" s="360"/>
      <c r="E66" s="361">
        <f t="shared" si="14"/>
        <v>3.9569999999999999</v>
      </c>
      <c r="F66" s="400">
        <v>3.63</v>
      </c>
      <c r="G66" s="429">
        <v>0.32700000000000001</v>
      </c>
      <c r="H66" s="363">
        <f t="shared" si="15"/>
        <v>2.7698999999999998</v>
      </c>
      <c r="I66" s="364"/>
      <c r="J66" s="364">
        <f t="shared" si="16"/>
        <v>38.224619999999994</v>
      </c>
      <c r="K66" s="364"/>
      <c r="L66" s="358"/>
      <c r="M66" s="808"/>
    </row>
    <row r="67" spans="1:13" s="407" customFormat="1">
      <c r="A67" s="358">
        <v>5</v>
      </c>
      <c r="B67" s="403" t="s">
        <v>123</v>
      </c>
      <c r="C67" s="360"/>
      <c r="D67" s="360"/>
      <c r="E67" s="361">
        <f t="shared" si="14"/>
        <v>3.9569999999999999</v>
      </c>
      <c r="F67" s="400">
        <v>3.63</v>
      </c>
      <c r="G67" s="429">
        <v>0.32700000000000001</v>
      </c>
      <c r="H67" s="363">
        <f t="shared" si="15"/>
        <v>2.7698999999999998</v>
      </c>
      <c r="I67" s="364"/>
      <c r="J67" s="364">
        <f t="shared" si="16"/>
        <v>38.224619999999994</v>
      </c>
      <c r="K67" s="364"/>
      <c r="L67" s="358"/>
      <c r="M67" s="808"/>
    </row>
    <row r="68" spans="1:13" s="407" customFormat="1">
      <c r="A68" s="358">
        <v>6</v>
      </c>
      <c r="B68" s="403" t="s">
        <v>105</v>
      </c>
      <c r="C68" s="360"/>
      <c r="D68" s="360"/>
      <c r="E68" s="361">
        <f t="shared" si="14"/>
        <v>3.45</v>
      </c>
      <c r="F68" s="400">
        <v>3.45</v>
      </c>
      <c r="G68" s="429"/>
      <c r="H68" s="363">
        <f t="shared" si="15"/>
        <v>2.415</v>
      </c>
      <c r="I68" s="364"/>
      <c r="J68" s="364">
        <f t="shared" si="16"/>
        <v>33.326999999999998</v>
      </c>
      <c r="K68" s="364"/>
      <c r="L68" s="358"/>
      <c r="M68" s="808"/>
    </row>
    <row r="69" spans="1:13" s="407" customFormat="1">
      <c r="A69" s="358">
        <v>7</v>
      </c>
      <c r="B69" s="403" t="s">
        <v>111</v>
      </c>
      <c r="C69" s="360"/>
      <c r="D69" s="360"/>
      <c r="E69" s="361">
        <f t="shared" si="14"/>
        <v>2.19</v>
      </c>
      <c r="F69" s="400">
        <v>2.19</v>
      </c>
      <c r="G69" s="401"/>
      <c r="H69" s="363">
        <f t="shared" si="15"/>
        <v>1.5329999999999999</v>
      </c>
      <c r="I69" s="364"/>
      <c r="J69" s="364">
        <f t="shared" si="16"/>
        <v>21.155399999999997</v>
      </c>
      <c r="K69" s="364"/>
      <c r="L69" s="358"/>
      <c r="M69" s="808"/>
    </row>
    <row r="70" spans="1:13" s="407" customFormat="1">
      <c r="A70" s="358">
        <v>8</v>
      </c>
      <c r="B70" s="403" t="s">
        <v>102</v>
      </c>
      <c r="C70" s="360"/>
      <c r="D70" s="360"/>
      <c r="E70" s="361">
        <f t="shared" si="14"/>
        <v>4.32</v>
      </c>
      <c r="F70" s="400">
        <v>4.32</v>
      </c>
      <c r="G70" s="401"/>
      <c r="H70" s="363">
        <f t="shared" si="15"/>
        <v>3.024</v>
      </c>
      <c r="I70" s="364"/>
      <c r="J70" s="364">
        <f t="shared" si="16"/>
        <v>41.731200000000001</v>
      </c>
      <c r="K70" s="364"/>
      <c r="L70" s="358"/>
      <c r="M70" s="808"/>
    </row>
    <row r="71" spans="1:13" s="407" customFormat="1">
      <c r="A71" s="358">
        <v>9</v>
      </c>
      <c r="B71" s="403" t="s">
        <v>107</v>
      </c>
      <c r="C71" s="360"/>
      <c r="D71" s="360"/>
      <c r="E71" s="361">
        <f t="shared" si="14"/>
        <v>2.19</v>
      </c>
      <c r="F71" s="400">
        <v>2.19</v>
      </c>
      <c r="G71" s="401"/>
      <c r="H71" s="363">
        <f t="shared" si="15"/>
        <v>1.5329999999999999</v>
      </c>
      <c r="I71" s="364"/>
      <c r="J71" s="364">
        <f t="shared" si="16"/>
        <v>21.155399999999997</v>
      </c>
      <c r="K71" s="364"/>
      <c r="L71" s="358"/>
      <c r="M71" s="808"/>
    </row>
    <row r="72" spans="1:13" s="407" customFormat="1">
      <c r="A72" s="358">
        <v>10</v>
      </c>
      <c r="B72" s="403" t="s">
        <v>109</v>
      </c>
      <c r="C72" s="360"/>
      <c r="D72" s="360"/>
      <c r="E72" s="361">
        <f t="shared" si="14"/>
        <v>2.37</v>
      </c>
      <c r="F72" s="400">
        <v>2.37</v>
      </c>
      <c r="G72" s="400"/>
      <c r="H72" s="363">
        <f t="shared" si="15"/>
        <v>1.659</v>
      </c>
      <c r="I72" s="369"/>
      <c r="J72" s="364">
        <f>H72*1.15*6</f>
        <v>11.447099999999999</v>
      </c>
      <c r="K72" s="369"/>
      <c r="L72" s="358"/>
      <c r="M72" s="808"/>
    </row>
    <row r="73" spans="1:13" s="407" customFormat="1">
      <c r="A73" s="358">
        <v>11</v>
      </c>
      <c r="B73" s="371" t="s">
        <v>104</v>
      </c>
      <c r="C73" s="360"/>
      <c r="D73" s="360"/>
      <c r="E73" s="361">
        <f t="shared" si="14"/>
        <v>3.27</v>
      </c>
      <c r="F73" s="400">
        <v>3.27</v>
      </c>
      <c r="G73" s="401"/>
      <c r="H73" s="363">
        <f t="shared" si="15"/>
        <v>2.2889999999999997</v>
      </c>
      <c r="I73" s="364"/>
      <c r="J73" s="364">
        <f t="shared" si="16"/>
        <v>31.588199999999993</v>
      </c>
      <c r="K73" s="364"/>
      <c r="L73" s="358"/>
      <c r="M73" s="808"/>
    </row>
    <row r="74" spans="1:13" s="407" customFormat="1">
      <c r="A74" s="358">
        <v>12</v>
      </c>
      <c r="B74" s="371" t="s">
        <v>106</v>
      </c>
      <c r="C74" s="360"/>
      <c r="D74" s="360"/>
      <c r="E74" s="361">
        <f t="shared" si="14"/>
        <v>2.19</v>
      </c>
      <c r="F74" s="400">
        <v>2.19</v>
      </c>
      <c r="G74" s="401"/>
      <c r="H74" s="363">
        <f t="shared" si="15"/>
        <v>1.5329999999999999</v>
      </c>
      <c r="I74" s="364"/>
      <c r="J74" s="364">
        <f>H74*1.15*6</f>
        <v>10.577699999999998</v>
      </c>
      <c r="K74" s="364"/>
      <c r="L74" s="358"/>
      <c r="M74" s="808"/>
    </row>
    <row r="75" spans="1:13" s="407" customFormat="1">
      <c r="A75" s="358">
        <v>13</v>
      </c>
      <c r="B75" s="371" t="s">
        <v>236</v>
      </c>
      <c r="C75" s="360"/>
      <c r="D75" s="360"/>
      <c r="E75" s="361">
        <f t="shared" si="14"/>
        <v>2.19</v>
      </c>
      <c r="F75" s="400">
        <v>2.19</v>
      </c>
      <c r="G75" s="401"/>
      <c r="H75" s="363">
        <f t="shared" si="15"/>
        <v>1.5329999999999999</v>
      </c>
      <c r="I75" s="364"/>
      <c r="J75" s="364">
        <f t="shared" si="16"/>
        <v>21.155399999999997</v>
      </c>
      <c r="K75" s="364"/>
      <c r="L75" s="358"/>
      <c r="M75" s="808"/>
    </row>
    <row r="76" spans="1:13" s="407" customFormat="1">
      <c r="A76" s="358">
        <v>14</v>
      </c>
      <c r="B76" s="371" t="s">
        <v>237</v>
      </c>
      <c r="C76" s="360"/>
      <c r="D76" s="360"/>
      <c r="E76" s="361">
        <f t="shared" si="14"/>
        <v>2.06</v>
      </c>
      <c r="F76" s="400">
        <v>2.06</v>
      </c>
      <c r="G76" s="401"/>
      <c r="H76" s="363">
        <f t="shared" si="15"/>
        <v>1.4419999999999999</v>
      </c>
      <c r="I76" s="364"/>
      <c r="J76" s="364">
        <f t="shared" si="16"/>
        <v>19.8996</v>
      </c>
      <c r="K76" s="364"/>
      <c r="L76" s="358"/>
      <c r="M76" s="808"/>
    </row>
    <row r="77" spans="1:13" s="407" customFormat="1">
      <c r="A77" s="358">
        <v>15</v>
      </c>
      <c r="B77" s="371" t="s">
        <v>238</v>
      </c>
      <c r="C77" s="360"/>
      <c r="D77" s="360"/>
      <c r="E77" s="361">
        <f t="shared" si="14"/>
        <v>2.1</v>
      </c>
      <c r="F77" s="400">
        <v>2.1</v>
      </c>
      <c r="G77" s="401"/>
      <c r="H77" s="363">
        <f t="shared" si="15"/>
        <v>1.47</v>
      </c>
      <c r="I77" s="364"/>
      <c r="J77" s="364">
        <f t="shared" si="16"/>
        <v>20.285999999999998</v>
      </c>
      <c r="K77" s="364"/>
      <c r="L77" s="358"/>
      <c r="M77" s="808"/>
    </row>
    <row r="78" spans="1:13" s="407" customFormat="1">
      <c r="A78" s="358">
        <v>16</v>
      </c>
      <c r="B78" s="430" t="s">
        <v>75</v>
      </c>
      <c r="C78" s="431"/>
      <c r="D78" s="431"/>
      <c r="E78" s="432">
        <f t="shared" si="14"/>
        <v>4.0293000000000001</v>
      </c>
      <c r="F78" s="433">
        <v>3.63</v>
      </c>
      <c r="G78" s="434">
        <v>0.39929999999999999</v>
      </c>
      <c r="H78" s="435">
        <f t="shared" si="15"/>
        <v>2.8205100000000001</v>
      </c>
      <c r="I78" s="436"/>
      <c r="J78" s="436">
        <f>H78*1.15*4</f>
        <v>12.974345999999999</v>
      </c>
      <c r="K78" s="436"/>
      <c r="L78" s="437"/>
      <c r="M78" s="808"/>
    </row>
    <row r="79" spans="1:13" s="407" customFormat="1">
      <c r="A79" s="358">
        <v>17</v>
      </c>
      <c r="B79" s="371" t="s">
        <v>69</v>
      </c>
      <c r="C79" s="360"/>
      <c r="D79" s="360"/>
      <c r="E79" s="361">
        <f t="shared" si="14"/>
        <v>2.34</v>
      </c>
      <c r="F79" s="400">
        <v>2.34</v>
      </c>
      <c r="G79" s="401"/>
      <c r="H79" s="363">
        <f t="shared" si="15"/>
        <v>1.6379999999999999</v>
      </c>
      <c r="I79" s="364"/>
      <c r="J79" s="364">
        <f>H79*1.15*4</f>
        <v>7.5347999999999988</v>
      </c>
      <c r="K79" s="364"/>
      <c r="L79" s="358"/>
      <c r="M79" s="808"/>
    </row>
    <row r="80" spans="1:13" s="407" customFormat="1">
      <c r="A80" s="358">
        <v>18</v>
      </c>
      <c r="B80" s="371" t="s">
        <v>86</v>
      </c>
      <c r="C80" s="360"/>
      <c r="D80" s="360"/>
      <c r="E80" s="361">
        <f t="shared" si="14"/>
        <v>3.66</v>
      </c>
      <c r="F80" s="400">
        <v>3.66</v>
      </c>
      <c r="G80" s="401"/>
      <c r="H80" s="363">
        <f t="shared" si="15"/>
        <v>2.5619999999999998</v>
      </c>
      <c r="I80" s="364"/>
      <c r="J80" s="364">
        <f>H80*1.15*4</f>
        <v>11.785199999999998</v>
      </c>
      <c r="K80" s="364"/>
      <c r="L80" s="358"/>
      <c r="M80" s="808"/>
    </row>
    <row r="81" spans="1:13" s="407" customFormat="1">
      <c r="A81" s="380">
        <v>19</v>
      </c>
      <c r="B81" s="438" t="s">
        <v>71</v>
      </c>
      <c r="C81" s="411"/>
      <c r="D81" s="411"/>
      <c r="E81" s="383">
        <f t="shared" si="14"/>
        <v>3.8114999999999997</v>
      </c>
      <c r="F81" s="405">
        <v>3.63</v>
      </c>
      <c r="G81" s="439">
        <v>0.18149999999999999</v>
      </c>
      <c r="H81" s="385">
        <f t="shared" si="15"/>
        <v>2.6680499999999996</v>
      </c>
      <c r="I81" s="387"/>
      <c r="J81" s="387">
        <f>H81*1.15*5</f>
        <v>15.341287499999996</v>
      </c>
      <c r="K81" s="387"/>
      <c r="L81" s="380"/>
      <c r="M81" s="809"/>
    </row>
    <row r="82" spans="1:13" s="407" customFormat="1">
      <c r="A82" s="341" t="s">
        <v>233</v>
      </c>
      <c r="B82" s="247" t="s">
        <v>176</v>
      </c>
      <c r="C82" s="345">
        <v>18</v>
      </c>
      <c r="D82" s="345">
        <v>10</v>
      </c>
      <c r="E82" s="348">
        <f t="shared" ref="E82:J82" si="17">SUM(E83:E92)</f>
        <v>36.014000000000003</v>
      </c>
      <c r="F82" s="348">
        <f t="shared" si="17"/>
        <v>35.01</v>
      </c>
      <c r="G82" s="348">
        <f t="shared" si="17"/>
        <v>1.004</v>
      </c>
      <c r="H82" s="348">
        <f t="shared" si="17"/>
        <v>25.209799999999998</v>
      </c>
      <c r="I82" s="348">
        <f t="shared" si="17"/>
        <v>0</v>
      </c>
      <c r="J82" s="349">
        <f t="shared" si="17"/>
        <v>243.91821999999999</v>
      </c>
      <c r="K82" s="440"/>
      <c r="L82" s="203"/>
      <c r="M82" s="409"/>
    </row>
    <row r="83" spans="1:13" s="407" customFormat="1" ht="15" customHeight="1">
      <c r="A83" s="351">
        <v>1</v>
      </c>
      <c r="B83" s="44" t="s">
        <v>118</v>
      </c>
      <c r="C83" s="353"/>
      <c r="D83" s="353"/>
      <c r="E83" s="354">
        <f>SUM(F83:G83)</f>
        <v>4.4249999999999998</v>
      </c>
      <c r="F83" s="441">
        <v>4.0599999999999996</v>
      </c>
      <c r="G83" s="441">
        <v>0.36499999999999999</v>
      </c>
      <c r="H83" s="442">
        <f>E83*0.7</f>
        <v>3.0974999999999997</v>
      </c>
      <c r="I83" s="443"/>
      <c r="J83" s="443">
        <f>H83*1.15*8</f>
        <v>28.496999999999996</v>
      </c>
      <c r="K83" s="357"/>
      <c r="L83" s="642" t="s">
        <v>334</v>
      </c>
      <c r="M83" s="810" t="s">
        <v>350</v>
      </c>
    </row>
    <row r="84" spans="1:13" s="407" customFormat="1" ht="15.75" customHeight="1">
      <c r="A84" s="358">
        <v>2</v>
      </c>
      <c r="B84" s="45" t="s">
        <v>240</v>
      </c>
      <c r="C84" s="360"/>
      <c r="D84" s="360"/>
      <c r="E84" s="361">
        <f>SUM(F84:G84)</f>
        <v>3.8479999999999999</v>
      </c>
      <c r="F84" s="444">
        <v>3.63</v>
      </c>
      <c r="G84" s="445">
        <v>0.218</v>
      </c>
      <c r="H84" s="446">
        <f>E84*0.7</f>
        <v>2.6935999999999996</v>
      </c>
      <c r="I84" s="447"/>
      <c r="J84" s="447">
        <f>H84*1.15*12</f>
        <v>37.171679999999995</v>
      </c>
      <c r="K84" s="364"/>
      <c r="L84" s="308"/>
      <c r="M84" s="811"/>
    </row>
    <row r="85" spans="1:13" s="407" customFormat="1" ht="15.75" customHeight="1">
      <c r="A85" s="358">
        <v>3</v>
      </c>
      <c r="B85" s="45" t="s">
        <v>116</v>
      </c>
      <c r="C85" s="360"/>
      <c r="D85" s="360"/>
      <c r="E85" s="361">
        <f t="shared" ref="E85:E92" si="18">SUM(F85:G85)</f>
        <v>2.91</v>
      </c>
      <c r="F85" s="444">
        <v>2.91</v>
      </c>
      <c r="G85" s="445">
        <v>0</v>
      </c>
      <c r="H85" s="446">
        <f t="shared" ref="H85:H92" si="19">E85*0.7</f>
        <v>2.0369999999999999</v>
      </c>
      <c r="I85" s="447"/>
      <c r="J85" s="447">
        <f>H85*1.15*12</f>
        <v>28.110599999999998</v>
      </c>
      <c r="K85" s="408"/>
      <c r="L85" s="308"/>
      <c r="M85" s="811"/>
    </row>
    <row r="86" spans="1:13" s="407" customFormat="1" ht="15.75" customHeight="1">
      <c r="A86" s="358">
        <v>4</v>
      </c>
      <c r="B86" s="45" t="s">
        <v>117</v>
      </c>
      <c r="C86" s="360"/>
      <c r="D86" s="360"/>
      <c r="E86" s="361">
        <f t="shared" si="18"/>
        <v>3.46</v>
      </c>
      <c r="F86" s="444">
        <v>3.46</v>
      </c>
      <c r="G86" s="445">
        <v>0</v>
      </c>
      <c r="H86" s="446">
        <f t="shared" si="19"/>
        <v>2.4219999999999997</v>
      </c>
      <c r="I86" s="447"/>
      <c r="J86" s="447">
        <f>H86*1.15*8</f>
        <v>22.282399999999996</v>
      </c>
      <c r="K86" s="408"/>
      <c r="L86" s="308"/>
      <c r="M86" s="811"/>
    </row>
    <row r="87" spans="1:13" s="407" customFormat="1" ht="15.75" customHeight="1">
      <c r="A87" s="358">
        <v>5</v>
      </c>
      <c r="B87" s="45" t="s">
        <v>115</v>
      </c>
      <c r="C87" s="360"/>
      <c r="D87" s="360"/>
      <c r="E87" s="361">
        <f t="shared" si="18"/>
        <v>2.91</v>
      </c>
      <c r="F87" s="444">
        <v>2.91</v>
      </c>
      <c r="G87" s="445">
        <v>0</v>
      </c>
      <c r="H87" s="446">
        <f t="shared" si="19"/>
        <v>2.0369999999999999</v>
      </c>
      <c r="I87" s="447"/>
      <c r="J87" s="447">
        <f>H87*1.15*8</f>
        <v>18.740399999999998</v>
      </c>
      <c r="K87" s="408"/>
      <c r="L87" s="308"/>
      <c r="M87" s="811"/>
    </row>
    <row r="88" spans="1:13" s="407" customFormat="1" ht="15.75" customHeight="1">
      <c r="A88" s="358">
        <v>6</v>
      </c>
      <c r="B88" s="45" t="s">
        <v>119</v>
      </c>
      <c r="C88" s="360"/>
      <c r="D88" s="360"/>
      <c r="E88" s="361">
        <f t="shared" si="18"/>
        <v>3.45</v>
      </c>
      <c r="F88" s="444">
        <v>3.45</v>
      </c>
      <c r="G88" s="445">
        <v>0</v>
      </c>
      <c r="H88" s="446">
        <f t="shared" si="19"/>
        <v>2.415</v>
      </c>
      <c r="I88" s="447"/>
      <c r="J88" s="447">
        <f>H88*1.15*12</f>
        <v>33.326999999999998</v>
      </c>
      <c r="K88" s="408"/>
      <c r="L88" s="308"/>
      <c r="M88" s="811"/>
    </row>
    <row r="89" spans="1:13" s="407" customFormat="1" ht="15.75" customHeight="1">
      <c r="A89" s="358">
        <v>7</v>
      </c>
      <c r="B89" s="45" t="s">
        <v>114</v>
      </c>
      <c r="C89" s="360"/>
      <c r="D89" s="360"/>
      <c r="E89" s="361">
        <f t="shared" si="18"/>
        <v>4.2629999999999999</v>
      </c>
      <c r="F89" s="444">
        <v>4.0599999999999996</v>
      </c>
      <c r="G89" s="445">
        <v>0.20300000000000001</v>
      </c>
      <c r="H89" s="446">
        <f t="shared" si="19"/>
        <v>2.9840999999999998</v>
      </c>
      <c r="I89" s="447"/>
      <c r="J89" s="447">
        <f>H89*1.15*12</f>
        <v>41.180579999999992</v>
      </c>
      <c r="K89" s="408"/>
      <c r="L89" s="308"/>
      <c r="M89" s="811"/>
    </row>
    <row r="90" spans="1:13" s="407" customFormat="1" ht="15.75" customHeight="1">
      <c r="A90" s="358">
        <v>8</v>
      </c>
      <c r="B90" s="448" t="s">
        <v>120</v>
      </c>
      <c r="C90" s="360"/>
      <c r="D90" s="360"/>
      <c r="E90" s="361">
        <f t="shared" si="18"/>
        <v>3.45</v>
      </c>
      <c r="F90" s="449">
        <v>3.45</v>
      </c>
      <c r="G90" s="445"/>
      <c r="H90" s="446">
        <f t="shared" si="19"/>
        <v>2.415</v>
      </c>
      <c r="I90" s="447"/>
      <c r="J90" s="447">
        <f>H90*1.15*4</f>
        <v>11.109</v>
      </c>
      <c r="K90" s="408"/>
      <c r="L90" s="308"/>
      <c r="M90" s="811"/>
    </row>
    <row r="91" spans="1:13" ht="15.75" customHeight="1">
      <c r="A91" s="358">
        <v>9</v>
      </c>
      <c r="B91" s="450" t="s">
        <v>113</v>
      </c>
      <c r="C91" s="360"/>
      <c r="D91" s="360"/>
      <c r="E91" s="361">
        <f t="shared" si="18"/>
        <v>3.8479999999999999</v>
      </c>
      <c r="F91" s="449">
        <v>3.63</v>
      </c>
      <c r="G91" s="445">
        <v>0.218</v>
      </c>
      <c r="H91" s="446">
        <f t="shared" si="19"/>
        <v>2.6935999999999996</v>
      </c>
      <c r="I91" s="447"/>
      <c r="J91" s="447">
        <f>H91*1.15*4</f>
        <v>12.390559999999997</v>
      </c>
      <c r="K91" s="367"/>
      <c r="L91" s="308"/>
      <c r="M91" s="811"/>
    </row>
    <row r="92" spans="1:13" ht="15.75" customHeight="1">
      <c r="A92" s="380">
        <v>10</v>
      </c>
      <c r="B92" s="451" t="s">
        <v>241</v>
      </c>
      <c r="C92" s="411"/>
      <c r="D92" s="411"/>
      <c r="E92" s="383">
        <f t="shared" si="18"/>
        <v>3.45</v>
      </c>
      <c r="F92" s="452">
        <v>3.45</v>
      </c>
      <c r="G92" s="453"/>
      <c r="H92" s="454">
        <f t="shared" si="19"/>
        <v>2.415</v>
      </c>
      <c r="I92" s="455"/>
      <c r="J92" s="456">
        <f>H92*1.15*4</f>
        <v>11.109</v>
      </c>
      <c r="K92" s="457"/>
      <c r="L92" s="424"/>
      <c r="M92" s="812"/>
    </row>
    <row r="93" spans="1:13" ht="15">
      <c r="A93" s="337" t="s">
        <v>239</v>
      </c>
      <c r="B93" s="247" t="s">
        <v>242</v>
      </c>
      <c r="C93" s="337">
        <v>11</v>
      </c>
      <c r="D93" s="337">
        <v>1</v>
      </c>
      <c r="E93" s="458">
        <f>E94</f>
        <v>2.06</v>
      </c>
      <c r="F93" s="337">
        <f>F94</f>
        <v>2.06</v>
      </c>
      <c r="G93" s="337"/>
      <c r="H93" s="459">
        <f>H94</f>
        <v>1.4419999999999999</v>
      </c>
      <c r="I93" s="460"/>
      <c r="J93" s="461">
        <f>J94</f>
        <v>19.8996</v>
      </c>
      <c r="K93" s="460"/>
      <c r="L93" s="337"/>
      <c r="M93" s="462"/>
    </row>
    <row r="94" spans="1:13">
      <c r="A94" s="463">
        <v>1</v>
      </c>
      <c r="B94" s="464" t="s">
        <v>243</v>
      </c>
      <c r="C94" s="465"/>
      <c r="D94" s="465"/>
      <c r="E94" s="466">
        <f>F94+G94</f>
        <v>2.06</v>
      </c>
      <c r="F94" s="463">
        <v>2.06</v>
      </c>
      <c r="G94" s="467"/>
      <c r="H94" s="468">
        <f>E94*0.7</f>
        <v>1.4419999999999999</v>
      </c>
      <c r="I94" s="469"/>
      <c r="J94" s="469">
        <f>H94*1.15*12</f>
        <v>19.8996</v>
      </c>
      <c r="K94" s="469"/>
      <c r="L94" s="643" t="s">
        <v>335</v>
      </c>
      <c r="M94" s="470"/>
    </row>
    <row r="95" spans="1:13">
      <c r="A95" s="471"/>
    </row>
    <row r="96" spans="1:13">
      <c r="A96" s="471"/>
      <c r="H96" s="472"/>
      <c r="I96" s="472"/>
      <c r="J96" s="472"/>
    </row>
    <row r="97" spans="8:13">
      <c r="H97" s="472"/>
      <c r="I97" s="472"/>
      <c r="J97" s="472"/>
    </row>
    <row r="98" spans="8:13">
      <c r="H98" s="473"/>
      <c r="I98" s="473"/>
      <c r="J98" s="473"/>
      <c r="K98" s="813"/>
      <c r="L98" s="813"/>
      <c r="M98" s="813"/>
    </row>
  </sheetData>
  <mergeCells count="25">
    <mergeCell ref="M48:M61"/>
    <mergeCell ref="M63:M81"/>
    <mergeCell ref="M83:M92"/>
    <mergeCell ref="K98:M98"/>
    <mergeCell ref="D6:D8"/>
    <mergeCell ref="M7:M8"/>
    <mergeCell ref="M13:M31"/>
    <mergeCell ref="M33:M46"/>
    <mergeCell ref="E6:H6"/>
    <mergeCell ref="A1:C1"/>
    <mergeCell ref="A2:C2"/>
    <mergeCell ref="A3:M3"/>
    <mergeCell ref="A4:M4"/>
    <mergeCell ref="J7:J8"/>
    <mergeCell ref="I7:I8"/>
    <mergeCell ref="K7:K8"/>
    <mergeCell ref="L7:L8"/>
    <mergeCell ref="A6:A8"/>
    <mergeCell ref="B6:B8"/>
    <mergeCell ref="C6:C8"/>
    <mergeCell ref="L6:M6"/>
    <mergeCell ref="E7:E8"/>
    <mergeCell ref="F7:F8"/>
    <mergeCell ref="G7:G8"/>
    <mergeCell ref="H7:H8"/>
  </mergeCells>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19" workbookViewId="0">
      <selection activeCell="P8" sqref="P8:P10"/>
    </sheetView>
  </sheetViews>
  <sheetFormatPr defaultColWidth="8.8984375" defaultRowHeight="13.8"/>
  <cols>
    <col min="1" max="1" width="4.19921875" style="282" customWidth="1"/>
    <col min="2" max="2" width="22.5" style="282" customWidth="1"/>
    <col min="3" max="4" width="7.09765625" style="282" customWidth="1"/>
    <col min="5" max="6" width="6.69921875" style="282" customWidth="1"/>
    <col min="7" max="7" width="6.3984375" style="282" customWidth="1"/>
    <col min="8" max="9" width="6.69921875" style="282" hidden="1" customWidth="1"/>
    <col min="10" max="10" width="9.09765625" style="282" customWidth="1"/>
    <col min="11" max="13" width="10.69921875" style="282" hidden="1" customWidth="1"/>
    <col min="14" max="14" width="8.19921875" style="282" customWidth="1"/>
    <col min="15" max="15" width="19.3984375" style="286" customWidth="1"/>
    <col min="16" max="16" width="30.8984375" style="282" customWidth="1"/>
    <col min="17" max="16384" width="8.8984375" style="282"/>
  </cols>
  <sheetData>
    <row r="1" spans="1:16" ht="15.6">
      <c r="A1" s="789" t="s">
        <v>147</v>
      </c>
      <c r="B1" s="789"/>
      <c r="C1" s="789"/>
      <c r="D1" s="279"/>
      <c r="E1" s="279"/>
      <c r="F1" s="279"/>
      <c r="G1" s="279"/>
      <c r="H1" s="279"/>
      <c r="I1" s="279"/>
      <c r="J1" s="279"/>
      <c r="K1" s="279"/>
      <c r="L1" s="279"/>
      <c r="M1" s="279"/>
      <c r="N1" s="279"/>
      <c r="O1" s="280"/>
      <c r="P1" s="281" t="s">
        <v>177</v>
      </c>
    </row>
    <row r="2" spans="1:16" ht="15.6">
      <c r="A2" s="790" t="s">
        <v>178</v>
      </c>
      <c r="B2" s="790"/>
      <c r="C2" s="790"/>
      <c r="O2" s="280"/>
      <c r="P2" s="280"/>
    </row>
    <row r="3" spans="1:16" ht="15.6">
      <c r="A3" s="819" t="s">
        <v>179</v>
      </c>
      <c r="B3" s="819"/>
      <c r="C3" s="819"/>
      <c r="D3" s="819"/>
      <c r="E3" s="819"/>
      <c r="F3" s="819"/>
      <c r="G3" s="819"/>
      <c r="H3" s="819"/>
      <c r="I3" s="819"/>
      <c r="J3" s="819"/>
      <c r="K3" s="819"/>
      <c r="L3" s="819"/>
      <c r="M3" s="819"/>
      <c r="N3" s="819"/>
      <c r="O3" s="819"/>
      <c r="P3" s="819"/>
    </row>
    <row r="4" spans="1:16" ht="15.6">
      <c r="A4" s="819" t="s">
        <v>359</v>
      </c>
      <c r="B4" s="819"/>
      <c r="C4" s="819"/>
      <c r="D4" s="819"/>
      <c r="E4" s="819"/>
      <c r="F4" s="819"/>
      <c r="G4" s="819"/>
      <c r="H4" s="819"/>
      <c r="I4" s="819"/>
      <c r="J4" s="819"/>
      <c r="K4" s="819"/>
      <c r="L4" s="819"/>
      <c r="M4" s="819"/>
      <c r="N4" s="819"/>
      <c r="O4" s="819"/>
      <c r="P4" s="819"/>
    </row>
    <row r="5" spans="1:16">
      <c r="A5" s="283"/>
      <c r="B5" s="283"/>
      <c r="C5" s="283"/>
      <c r="D5" s="283"/>
      <c r="E5" s="283"/>
      <c r="F5" s="283"/>
      <c r="G5" s="283"/>
      <c r="H5" s="283"/>
      <c r="I5" s="283"/>
      <c r="J5" s="283"/>
      <c r="K5" s="283"/>
      <c r="L5" s="283"/>
      <c r="M5" s="283"/>
      <c r="N5" s="283"/>
      <c r="O5" s="283"/>
      <c r="P5" s="283"/>
    </row>
    <row r="6" spans="1:16">
      <c r="A6" s="284"/>
      <c r="B6" s="285"/>
      <c r="C6" s="283"/>
      <c r="E6" s="283"/>
      <c r="F6" s="283"/>
      <c r="G6" s="283"/>
      <c r="H6" s="283"/>
      <c r="I6" s="283"/>
      <c r="P6" s="194" t="s">
        <v>150</v>
      </c>
    </row>
    <row r="7" spans="1:16" ht="33" customHeight="1">
      <c r="A7" s="820" t="s">
        <v>151</v>
      </c>
      <c r="B7" s="820" t="s">
        <v>180</v>
      </c>
      <c r="C7" s="823" t="s">
        <v>181</v>
      </c>
      <c r="D7" s="823" t="s">
        <v>182</v>
      </c>
      <c r="E7" s="837" t="s">
        <v>306</v>
      </c>
      <c r="F7" s="838"/>
      <c r="G7" s="838"/>
      <c r="H7" s="838"/>
      <c r="I7" s="838"/>
      <c r="J7" s="835" t="s">
        <v>183</v>
      </c>
      <c r="K7" s="186"/>
      <c r="L7" s="186"/>
      <c r="M7" s="186"/>
      <c r="N7" s="835" t="s">
        <v>184</v>
      </c>
      <c r="O7" s="836" t="s">
        <v>7</v>
      </c>
      <c r="P7" s="836"/>
    </row>
    <row r="8" spans="1:16" ht="25.5" customHeight="1">
      <c r="A8" s="821"/>
      <c r="B8" s="821"/>
      <c r="C8" s="824"/>
      <c r="D8" s="824"/>
      <c r="E8" s="823" t="s">
        <v>185</v>
      </c>
      <c r="F8" s="817" t="s">
        <v>186</v>
      </c>
      <c r="G8" s="817"/>
      <c r="H8" s="817"/>
      <c r="I8" s="817"/>
      <c r="J8" s="835"/>
      <c r="K8" s="826" t="s">
        <v>153</v>
      </c>
      <c r="L8" s="829" t="s">
        <v>187</v>
      </c>
      <c r="M8" s="832" t="s">
        <v>188</v>
      </c>
      <c r="N8" s="835"/>
      <c r="O8" s="817" t="s">
        <v>189</v>
      </c>
      <c r="P8" s="817" t="s">
        <v>160</v>
      </c>
    </row>
    <row r="9" spans="1:16" ht="45" customHeight="1">
      <c r="A9" s="821"/>
      <c r="B9" s="821"/>
      <c r="C9" s="824"/>
      <c r="D9" s="824"/>
      <c r="E9" s="824"/>
      <c r="F9" s="817" t="s">
        <v>307</v>
      </c>
      <c r="G9" s="817"/>
      <c r="H9" s="817" t="s">
        <v>190</v>
      </c>
      <c r="I9" s="817"/>
      <c r="J9" s="835"/>
      <c r="K9" s="827"/>
      <c r="L9" s="830"/>
      <c r="M9" s="833"/>
      <c r="N9" s="835"/>
      <c r="O9" s="817"/>
      <c r="P9" s="817"/>
    </row>
    <row r="10" spans="1:16" ht="103.5" customHeight="1">
      <c r="A10" s="822"/>
      <c r="B10" s="822"/>
      <c r="C10" s="825"/>
      <c r="D10" s="825"/>
      <c r="E10" s="825"/>
      <c r="F10" s="287" t="s">
        <v>185</v>
      </c>
      <c r="G10" s="287" t="s">
        <v>191</v>
      </c>
      <c r="H10" s="287" t="s">
        <v>185</v>
      </c>
      <c r="I10" s="287" t="s">
        <v>191</v>
      </c>
      <c r="J10" s="835"/>
      <c r="K10" s="828"/>
      <c r="L10" s="831"/>
      <c r="M10" s="834"/>
      <c r="N10" s="835"/>
      <c r="O10" s="817"/>
      <c r="P10" s="817"/>
    </row>
    <row r="11" spans="1:16" s="292" customFormat="1" ht="18" customHeight="1">
      <c r="A11" s="288" t="s">
        <v>8</v>
      </c>
      <c r="B11" s="289" t="s">
        <v>9</v>
      </c>
      <c r="C11" s="290">
        <v>1</v>
      </c>
      <c r="D11" s="290">
        <v>2</v>
      </c>
      <c r="E11" s="290">
        <v>3</v>
      </c>
      <c r="F11" s="290">
        <v>4</v>
      </c>
      <c r="G11" s="290">
        <v>5</v>
      </c>
      <c r="H11" s="290">
        <v>6</v>
      </c>
      <c r="I11" s="290">
        <v>7</v>
      </c>
      <c r="J11" s="290">
        <v>7</v>
      </c>
      <c r="K11" s="290"/>
      <c r="L11" s="290"/>
      <c r="M11" s="290"/>
      <c r="N11" s="290">
        <v>8</v>
      </c>
      <c r="O11" s="290">
        <v>9</v>
      </c>
      <c r="P11" s="291">
        <v>10</v>
      </c>
    </row>
    <row r="12" spans="1:16" s="292" customFormat="1" ht="15" customHeight="1">
      <c r="A12" s="293"/>
      <c r="B12" s="185" t="s">
        <v>133</v>
      </c>
      <c r="C12" s="294">
        <f>C13+C15</f>
        <v>41</v>
      </c>
      <c r="D12" s="294">
        <f t="shared" ref="D12:N12" si="0">D13+D15</f>
        <v>3</v>
      </c>
      <c r="E12" s="294">
        <f t="shared" si="0"/>
        <v>0</v>
      </c>
      <c r="F12" s="294">
        <f t="shared" si="0"/>
        <v>0</v>
      </c>
      <c r="G12" s="294">
        <f t="shared" si="0"/>
        <v>0</v>
      </c>
      <c r="H12" s="294">
        <f t="shared" si="0"/>
        <v>0</v>
      </c>
      <c r="I12" s="294">
        <f t="shared" si="0"/>
        <v>0</v>
      </c>
      <c r="J12" s="295">
        <f t="shared" si="0"/>
        <v>34.5</v>
      </c>
      <c r="K12" s="294">
        <f t="shared" si="0"/>
        <v>0</v>
      </c>
      <c r="L12" s="294">
        <f t="shared" si="0"/>
        <v>0</v>
      </c>
      <c r="M12" s="294">
        <f t="shared" si="0"/>
        <v>0</v>
      </c>
      <c r="N12" s="294">
        <f t="shared" si="0"/>
        <v>0</v>
      </c>
      <c r="O12" s="185"/>
      <c r="P12" s="296"/>
    </row>
    <row r="13" spans="1:16" s="292" customFormat="1" ht="15" customHeight="1">
      <c r="A13" s="297" t="s">
        <v>40</v>
      </c>
      <c r="B13" s="298" t="s">
        <v>175</v>
      </c>
      <c r="C13" s="299">
        <f>C14</f>
        <v>23</v>
      </c>
      <c r="D13" s="299">
        <f t="shared" ref="D13:N13" si="1">D14</f>
        <v>1</v>
      </c>
      <c r="E13" s="299">
        <f t="shared" si="1"/>
        <v>0</v>
      </c>
      <c r="F13" s="299">
        <f t="shared" si="1"/>
        <v>0</v>
      </c>
      <c r="G13" s="299">
        <f t="shared" si="1"/>
        <v>0</v>
      </c>
      <c r="H13" s="299">
        <f t="shared" si="1"/>
        <v>0</v>
      </c>
      <c r="I13" s="299">
        <f t="shared" si="1"/>
        <v>0</v>
      </c>
      <c r="J13" s="300">
        <f t="shared" si="1"/>
        <v>11.5</v>
      </c>
      <c r="K13" s="299">
        <f t="shared" si="1"/>
        <v>0</v>
      </c>
      <c r="L13" s="299">
        <f t="shared" si="1"/>
        <v>0</v>
      </c>
      <c r="M13" s="299">
        <f t="shared" si="1"/>
        <v>0</v>
      </c>
      <c r="N13" s="299">
        <f t="shared" si="1"/>
        <v>0</v>
      </c>
      <c r="O13" s="301"/>
      <c r="P13" s="302"/>
    </row>
    <row r="14" spans="1:16" s="309" customFormat="1" ht="60.75" customHeight="1">
      <c r="A14" s="303">
        <v>1</v>
      </c>
      <c r="B14" s="304" t="s">
        <v>67</v>
      </c>
      <c r="C14" s="305">
        <v>23</v>
      </c>
      <c r="D14" s="305">
        <v>1</v>
      </c>
      <c r="E14" s="305">
        <v>0</v>
      </c>
      <c r="F14" s="305">
        <v>0</v>
      </c>
      <c r="G14" s="305">
        <v>0</v>
      </c>
      <c r="H14" s="305"/>
      <c r="I14" s="305"/>
      <c r="J14" s="306">
        <v>11.5</v>
      </c>
      <c r="K14" s="306"/>
      <c r="L14" s="306"/>
      <c r="M14" s="306"/>
      <c r="N14" s="307"/>
      <c r="O14" s="308" t="s">
        <v>332</v>
      </c>
      <c r="P14" s="232" t="s">
        <v>331</v>
      </c>
    </row>
    <row r="15" spans="1:16" s="309" customFormat="1" ht="15" customHeight="1">
      <c r="A15" s="310" t="s">
        <v>41</v>
      </c>
      <c r="B15" s="311" t="s">
        <v>176</v>
      </c>
      <c r="C15" s="312">
        <v>18</v>
      </c>
      <c r="D15" s="312">
        <v>2</v>
      </c>
      <c r="E15" s="312">
        <f t="shared" ref="E15:J15" si="2">SUM(E16:E17)</f>
        <v>0</v>
      </c>
      <c r="F15" s="312">
        <f t="shared" si="2"/>
        <v>0</v>
      </c>
      <c r="G15" s="312">
        <f t="shared" si="2"/>
        <v>0</v>
      </c>
      <c r="H15" s="312">
        <f t="shared" si="2"/>
        <v>0</v>
      </c>
      <c r="I15" s="312">
        <f t="shared" si="2"/>
        <v>0</v>
      </c>
      <c r="J15" s="313">
        <f t="shared" si="2"/>
        <v>23</v>
      </c>
      <c r="K15" s="314"/>
      <c r="L15" s="314"/>
      <c r="M15" s="314"/>
      <c r="N15" s="314"/>
      <c r="O15" s="312"/>
      <c r="P15" s="312"/>
    </row>
    <row r="16" spans="1:16" s="309" customFormat="1" ht="23.25" customHeight="1">
      <c r="A16" s="303">
        <v>1</v>
      </c>
      <c r="B16" s="315" t="s">
        <v>115</v>
      </c>
      <c r="C16" s="312"/>
      <c r="D16" s="312"/>
      <c r="E16" s="312"/>
      <c r="F16" s="312"/>
      <c r="G16" s="312"/>
      <c r="H16" s="312"/>
      <c r="I16" s="312"/>
      <c r="J16" s="306">
        <v>11.5</v>
      </c>
      <c r="K16" s="316"/>
      <c r="L16" s="316"/>
      <c r="M16" s="316"/>
      <c r="N16" s="317"/>
      <c r="O16" s="238" t="s">
        <v>333</v>
      </c>
      <c r="P16" s="808"/>
    </row>
    <row r="17" spans="1:16" s="309" customFormat="1" ht="39" customHeight="1">
      <c r="A17" s="303">
        <v>2</v>
      </c>
      <c r="B17" s="315" t="s">
        <v>119</v>
      </c>
      <c r="C17" s="312"/>
      <c r="D17" s="312"/>
      <c r="E17" s="312"/>
      <c r="F17" s="312"/>
      <c r="G17" s="312"/>
      <c r="H17" s="312"/>
      <c r="I17" s="312"/>
      <c r="J17" s="306">
        <v>11.5</v>
      </c>
      <c r="K17" s="314"/>
      <c r="L17" s="314"/>
      <c r="M17" s="314"/>
      <c r="N17" s="314"/>
      <c r="O17" s="238" t="s">
        <v>333</v>
      </c>
      <c r="P17" s="818"/>
    </row>
    <row r="18" spans="1:16" s="324" customFormat="1" ht="15" customHeight="1">
      <c r="A18" s="318"/>
      <c r="B18" s="319"/>
      <c r="C18" s="320"/>
      <c r="D18" s="320"/>
      <c r="E18" s="320"/>
      <c r="F18" s="320"/>
      <c r="G18" s="320"/>
      <c r="H18" s="320"/>
      <c r="I18" s="320"/>
      <c r="J18" s="321"/>
      <c r="K18" s="321"/>
      <c r="L18" s="321"/>
      <c r="M18" s="321"/>
      <c r="N18" s="321"/>
      <c r="O18" s="322"/>
      <c r="P18" s="323"/>
    </row>
    <row r="19" spans="1:16">
      <c r="A19" s="325"/>
      <c r="B19" s="326"/>
      <c r="C19" s="326"/>
      <c r="D19" s="326"/>
      <c r="E19" s="326"/>
      <c r="F19" s="326"/>
      <c r="G19" s="326"/>
      <c r="H19" s="327"/>
      <c r="I19" s="326"/>
      <c r="J19" s="328"/>
      <c r="K19" s="328"/>
      <c r="L19" s="328"/>
      <c r="M19" s="328"/>
      <c r="N19" s="328"/>
      <c r="O19" s="329"/>
      <c r="P19" s="330"/>
    </row>
    <row r="23" spans="1:16">
      <c r="N23" s="792"/>
      <c r="O23" s="792"/>
      <c r="P23" s="792"/>
    </row>
    <row r="24" spans="1:16">
      <c r="N24" s="792"/>
      <c r="O24" s="792"/>
      <c r="P24" s="792"/>
    </row>
    <row r="25" spans="1:16">
      <c r="N25" s="813"/>
      <c r="O25" s="813"/>
      <c r="P25" s="813"/>
    </row>
  </sheetData>
  <mergeCells count="25">
    <mergeCell ref="J7:J10"/>
    <mergeCell ref="N7:N10"/>
    <mergeCell ref="O7:P7"/>
    <mergeCell ref="E8:E10"/>
    <mergeCell ref="N23:P23"/>
    <mergeCell ref="O8:O10"/>
    <mergeCell ref="F9:G9"/>
    <mergeCell ref="H9:I9"/>
    <mergeCell ref="E7:I7"/>
    <mergeCell ref="N24:P24"/>
    <mergeCell ref="N25:P25"/>
    <mergeCell ref="P8:P10"/>
    <mergeCell ref="P16:P17"/>
    <mergeCell ref="A1:C1"/>
    <mergeCell ref="A2:C2"/>
    <mergeCell ref="A3:P3"/>
    <mergeCell ref="A4:P4"/>
    <mergeCell ref="A7:A10"/>
    <mergeCell ref="B7:B10"/>
    <mergeCell ref="C7:C10"/>
    <mergeCell ref="D7:D10"/>
    <mergeCell ref="F8:I8"/>
    <mergeCell ref="K8:K10"/>
    <mergeCell ref="L8:L10"/>
    <mergeCell ref="M8:M10"/>
  </mergeCells>
  <phoneticPr fontId="1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E8" sqref="E8"/>
    </sheetView>
  </sheetViews>
  <sheetFormatPr defaultColWidth="13" defaultRowHeight="13.8"/>
  <cols>
    <col min="1" max="1" width="5.19921875" style="253" customWidth="1"/>
    <col min="2" max="2" width="22.59765625" style="197" customWidth="1"/>
    <col min="3" max="3" width="9.69921875" style="197" customWidth="1"/>
    <col min="4" max="5" width="11.69921875" style="196" customWidth="1"/>
    <col min="6" max="6" width="11.69921875" style="193" customWidth="1"/>
    <col min="7" max="7" width="12.69921875" style="197" customWidth="1"/>
    <col min="8" max="8" width="13.8984375" style="197" hidden="1" customWidth="1"/>
    <col min="9" max="9" width="15.09765625" style="197" customWidth="1"/>
    <col min="10" max="10" width="14.09765625" style="193" hidden="1" customWidth="1"/>
    <col min="11" max="11" width="19.8984375" style="193" customWidth="1"/>
    <col min="12" max="12" width="23.19921875" style="193" customWidth="1"/>
    <col min="13" max="16384" width="13" style="193"/>
  </cols>
  <sheetData>
    <row r="1" spans="1:14" ht="15.75" customHeight="1">
      <c r="A1" s="789" t="s">
        <v>147</v>
      </c>
      <c r="B1" s="789"/>
      <c r="C1" s="789"/>
      <c r="D1" s="189"/>
      <c r="E1" s="190"/>
      <c r="F1" s="191"/>
      <c r="G1" s="192"/>
      <c r="H1" s="192"/>
      <c r="I1" s="192"/>
      <c r="L1" s="194" t="s">
        <v>148</v>
      </c>
    </row>
    <row r="2" spans="1:14" ht="18" customHeight="1">
      <c r="A2" s="790" t="s">
        <v>149</v>
      </c>
      <c r="B2" s="790"/>
      <c r="C2" s="790"/>
      <c r="D2" s="195"/>
    </row>
    <row r="3" spans="1:14" ht="51.75" customHeight="1">
      <c r="A3" s="839" t="s">
        <v>360</v>
      </c>
      <c r="B3" s="839"/>
      <c r="C3" s="839"/>
      <c r="D3" s="839"/>
      <c r="E3" s="839"/>
      <c r="F3" s="839"/>
      <c r="G3" s="839"/>
      <c r="H3" s="839"/>
      <c r="I3" s="839"/>
      <c r="J3" s="839"/>
      <c r="K3" s="839"/>
      <c r="L3" s="198"/>
    </row>
    <row r="4" spans="1:14">
      <c r="A4" s="840"/>
      <c r="B4" s="840"/>
      <c r="C4" s="840"/>
      <c r="D4" s="840"/>
      <c r="E4" s="840"/>
      <c r="F4" s="840"/>
      <c r="G4" s="840"/>
      <c r="H4" s="840"/>
      <c r="I4" s="840"/>
      <c r="J4" s="840"/>
      <c r="K4" s="840"/>
      <c r="L4" s="198"/>
    </row>
    <row r="5" spans="1:14" ht="16.5" customHeight="1">
      <c r="A5" s="199"/>
      <c r="B5" s="192"/>
      <c r="C5" s="192"/>
      <c r="D5" s="190"/>
      <c r="E5" s="190"/>
      <c r="F5" s="191"/>
      <c r="G5" s="192"/>
      <c r="H5" s="192"/>
      <c r="I5" s="192"/>
      <c r="L5" s="194" t="s">
        <v>150</v>
      </c>
    </row>
    <row r="6" spans="1:14" ht="39.75" customHeight="1">
      <c r="A6" s="841" t="s">
        <v>151</v>
      </c>
      <c r="B6" s="841" t="s">
        <v>152</v>
      </c>
      <c r="C6" s="841" t="s">
        <v>153</v>
      </c>
      <c r="D6" s="841" t="s">
        <v>154</v>
      </c>
      <c r="E6" s="841"/>
      <c r="F6" s="841"/>
      <c r="G6" s="842" t="s">
        <v>155</v>
      </c>
      <c r="H6" s="842" t="s">
        <v>156</v>
      </c>
      <c r="I6" s="842" t="s">
        <v>157</v>
      </c>
      <c r="J6" s="842" t="s">
        <v>158</v>
      </c>
      <c r="K6" s="845" t="s">
        <v>159</v>
      </c>
      <c r="L6" s="841" t="s">
        <v>160</v>
      </c>
    </row>
    <row r="7" spans="1:14" ht="57" customHeight="1">
      <c r="A7" s="841"/>
      <c r="B7" s="841"/>
      <c r="C7" s="841"/>
      <c r="D7" s="202" t="s">
        <v>161</v>
      </c>
      <c r="E7" s="202" t="s">
        <v>162</v>
      </c>
      <c r="F7" s="202" t="s">
        <v>163</v>
      </c>
      <c r="G7" s="842"/>
      <c r="H7" s="842"/>
      <c r="I7" s="842"/>
      <c r="J7" s="842"/>
      <c r="K7" s="846"/>
      <c r="L7" s="841"/>
    </row>
    <row r="8" spans="1:14" s="208" customFormat="1" ht="41.4">
      <c r="A8" s="203" t="s">
        <v>8</v>
      </c>
      <c r="B8" s="203" t="s">
        <v>9</v>
      </c>
      <c r="C8" s="203">
        <v>1</v>
      </c>
      <c r="D8" s="204" t="s">
        <v>164</v>
      </c>
      <c r="E8" s="204" t="s">
        <v>165</v>
      </c>
      <c r="F8" s="204" t="s">
        <v>166</v>
      </c>
      <c r="G8" s="205">
        <v>5</v>
      </c>
      <c r="H8" s="206" t="s">
        <v>167</v>
      </c>
      <c r="I8" s="206" t="s">
        <v>168</v>
      </c>
      <c r="J8" s="205" t="s">
        <v>169</v>
      </c>
      <c r="K8" s="203">
        <v>7</v>
      </c>
      <c r="L8" s="203">
        <v>8</v>
      </c>
      <c r="M8" s="207"/>
    </row>
    <row r="9" spans="1:14" ht="24" customHeight="1">
      <c r="A9" s="200"/>
      <c r="B9" s="200" t="s">
        <v>133</v>
      </c>
      <c r="C9" s="209">
        <f t="shared" ref="C9:I9" si="0">C10+C15</f>
        <v>9</v>
      </c>
      <c r="D9" s="645">
        <f t="shared" si="0"/>
        <v>4.5</v>
      </c>
      <c r="E9" s="645">
        <f t="shared" si="0"/>
        <v>0</v>
      </c>
      <c r="F9" s="645">
        <f t="shared" si="0"/>
        <v>0</v>
      </c>
      <c r="G9" s="645">
        <f t="shared" si="0"/>
        <v>4.5</v>
      </c>
      <c r="H9" s="645">
        <f t="shared" si="0"/>
        <v>0</v>
      </c>
      <c r="I9" s="211">
        <f t="shared" si="0"/>
        <v>55.2</v>
      </c>
      <c r="J9" s="212" t="e">
        <f>SUM(#REF!,#REF!)</f>
        <v>#REF!</v>
      </c>
      <c r="K9" s="213"/>
      <c r="L9" s="213"/>
      <c r="M9" s="214"/>
      <c r="N9" s="214"/>
    </row>
    <row r="10" spans="1:14" ht="24" customHeight="1">
      <c r="A10" s="201" t="s">
        <v>40</v>
      </c>
      <c r="B10" s="215" t="s">
        <v>170</v>
      </c>
      <c r="C10" s="216">
        <f>C11</f>
        <v>3</v>
      </c>
      <c r="D10" s="646">
        <f t="shared" ref="D10:I10" si="1">D11</f>
        <v>1.5</v>
      </c>
      <c r="E10" s="216">
        <f t="shared" si="1"/>
        <v>0</v>
      </c>
      <c r="F10" s="216">
        <f t="shared" si="1"/>
        <v>0</v>
      </c>
      <c r="G10" s="217">
        <f t="shared" si="1"/>
        <v>1.5</v>
      </c>
      <c r="H10" s="216">
        <f t="shared" si="1"/>
        <v>0</v>
      </c>
      <c r="I10" s="218">
        <f t="shared" si="1"/>
        <v>20.7</v>
      </c>
      <c r="J10" s="219"/>
      <c r="K10" s="220"/>
      <c r="L10" s="213"/>
      <c r="M10" s="214"/>
      <c r="N10" s="214"/>
    </row>
    <row r="11" spans="1:14" ht="15" customHeight="1">
      <c r="A11" s="200"/>
      <c r="B11" s="221" t="s">
        <v>171</v>
      </c>
      <c r="C11" s="209">
        <v>3</v>
      </c>
      <c r="D11" s="210">
        <f>SUM(D12:D14)</f>
        <v>1.5</v>
      </c>
      <c r="E11" s="210">
        <f>SUM(E12:E14)</f>
        <v>0</v>
      </c>
      <c r="F11" s="210">
        <f>SUM(F12:F14)</f>
        <v>0</v>
      </c>
      <c r="G11" s="210">
        <f>SUM(G12:G14)</f>
        <v>1.5</v>
      </c>
      <c r="H11" s="222"/>
      <c r="I11" s="222">
        <f>SUM(I12:I14)</f>
        <v>20.7</v>
      </c>
      <c r="J11" s="222">
        <f>(G11*1.05*6)+(G11*1.15*6)</f>
        <v>19.8</v>
      </c>
      <c r="K11" s="223"/>
      <c r="L11" s="224"/>
    </row>
    <row r="12" spans="1:14" ht="15" customHeight="1">
      <c r="A12" s="225">
        <v>1</v>
      </c>
      <c r="B12" s="226" t="s">
        <v>172</v>
      </c>
      <c r="C12" s="227"/>
      <c r="D12" s="228">
        <v>0.5</v>
      </c>
      <c r="E12" s="228"/>
      <c r="F12" s="227"/>
      <c r="G12" s="229">
        <f>SUM(D12:F12)</f>
        <v>0.5</v>
      </c>
      <c r="H12" s="230"/>
      <c r="I12" s="230">
        <f>G12*1.15*12</f>
        <v>6.8999999999999995</v>
      </c>
      <c r="J12" s="230">
        <f>(G12*1.05*6)+(G12*1.15*6)</f>
        <v>6.6</v>
      </c>
      <c r="K12" s="231" t="s">
        <v>332</v>
      </c>
      <c r="L12" s="810" t="s">
        <v>331</v>
      </c>
    </row>
    <row r="13" spans="1:14" ht="15" customHeight="1">
      <c r="A13" s="232">
        <v>2</v>
      </c>
      <c r="B13" s="233" t="s">
        <v>173</v>
      </c>
      <c r="C13" s="234"/>
      <c r="D13" s="235">
        <v>0.5</v>
      </c>
      <c r="E13" s="235"/>
      <c r="F13" s="234"/>
      <c r="G13" s="236">
        <f>SUM(D13:F13)</f>
        <v>0.5</v>
      </c>
      <c r="H13" s="237"/>
      <c r="I13" s="237">
        <f>G13*1.15*12</f>
        <v>6.8999999999999995</v>
      </c>
      <c r="J13" s="237"/>
      <c r="K13" s="238" t="s">
        <v>332</v>
      </c>
      <c r="L13" s="847"/>
    </row>
    <row r="14" spans="1:14" ht="49.5" customHeight="1">
      <c r="A14" s="239">
        <v>3</v>
      </c>
      <c r="B14" s="240" t="s">
        <v>174</v>
      </c>
      <c r="C14" s="241"/>
      <c r="D14" s="242">
        <v>0.5</v>
      </c>
      <c r="E14" s="242"/>
      <c r="F14" s="241"/>
      <c r="G14" s="243">
        <f>SUM(D14:F14)</f>
        <v>0.5</v>
      </c>
      <c r="H14" s="244"/>
      <c r="I14" s="245">
        <f>G14*1.15*12</f>
        <v>6.8999999999999995</v>
      </c>
      <c r="J14" s="244">
        <f>SUM(J15:J17)</f>
        <v>46.2</v>
      </c>
      <c r="K14" s="246" t="s">
        <v>332</v>
      </c>
      <c r="L14" s="848"/>
    </row>
    <row r="15" spans="1:14" s="253" customFormat="1" ht="15" customHeight="1">
      <c r="A15" s="200" t="s">
        <v>48</v>
      </c>
      <c r="B15" s="247" t="s">
        <v>176</v>
      </c>
      <c r="C15" s="248">
        <v>6</v>
      </c>
      <c r="D15" s="249">
        <f>SUM(D16:D21)</f>
        <v>3</v>
      </c>
      <c r="E15" s="249"/>
      <c r="F15" s="249"/>
      <c r="G15" s="249">
        <f>SUM(G16:G21)</f>
        <v>3</v>
      </c>
      <c r="H15" s="249">
        <f>SUM(H16:H21)</f>
        <v>0</v>
      </c>
      <c r="I15" s="250">
        <f>SUM(I16:I21)</f>
        <v>34.5</v>
      </c>
      <c r="J15" s="255">
        <f>(G15*1.05*6)+(G15*1.15*6)</f>
        <v>39.6</v>
      </c>
      <c r="K15" s="252"/>
      <c r="L15" s="251"/>
    </row>
    <row r="16" spans="1:14" ht="15" customHeight="1">
      <c r="A16" s="225">
        <v>1</v>
      </c>
      <c r="B16" s="256" t="s">
        <v>118</v>
      </c>
      <c r="C16" s="227"/>
      <c r="D16" s="228">
        <v>0.5</v>
      </c>
      <c r="E16" s="228"/>
      <c r="F16" s="227"/>
      <c r="G16" s="229">
        <f t="shared" ref="G16:G21" si="2">SUM(D16:F16)</f>
        <v>0.5</v>
      </c>
      <c r="H16" s="230"/>
      <c r="I16" s="230">
        <f>G16*1.15*8</f>
        <v>4.5999999999999996</v>
      </c>
      <c r="J16" s="230">
        <f>(G16*1.05*6)+(G16*1.15*6)</f>
        <v>6.6</v>
      </c>
      <c r="K16" s="231" t="s">
        <v>333</v>
      </c>
      <c r="L16" s="810"/>
    </row>
    <row r="17" spans="1:12" ht="15" customHeight="1">
      <c r="A17" s="232">
        <v>2</v>
      </c>
      <c r="B17" s="257" t="s">
        <v>116</v>
      </c>
      <c r="C17" s="234"/>
      <c r="D17" s="235">
        <v>0.5</v>
      </c>
      <c r="E17" s="235"/>
      <c r="F17" s="234"/>
      <c r="G17" s="236">
        <f t="shared" si="2"/>
        <v>0.5</v>
      </c>
      <c r="H17" s="237"/>
      <c r="I17" s="237">
        <f>G17*1.15*12</f>
        <v>6.8999999999999995</v>
      </c>
      <c r="J17" s="237"/>
      <c r="K17" s="238"/>
      <c r="L17" s="811"/>
    </row>
    <row r="18" spans="1:12" ht="15" customHeight="1">
      <c r="A18" s="232">
        <v>3</v>
      </c>
      <c r="B18" s="257" t="s">
        <v>117</v>
      </c>
      <c r="C18" s="258"/>
      <c r="D18" s="235">
        <v>0.5</v>
      </c>
      <c r="E18" s="259"/>
      <c r="F18" s="258"/>
      <c r="G18" s="236">
        <f t="shared" si="2"/>
        <v>0.5</v>
      </c>
      <c r="H18" s="260"/>
      <c r="I18" s="237">
        <f>G18*1.15*8</f>
        <v>4.5999999999999996</v>
      </c>
      <c r="J18" s="260">
        <f>SUM(J19:J21)</f>
        <v>19.799999999999997</v>
      </c>
      <c r="K18" s="238"/>
      <c r="L18" s="811"/>
    </row>
    <row r="19" spans="1:12" ht="15" customHeight="1">
      <c r="A19" s="232">
        <v>4</v>
      </c>
      <c r="B19" s="257" t="s">
        <v>115</v>
      </c>
      <c r="C19" s="234"/>
      <c r="D19" s="235">
        <v>0.5</v>
      </c>
      <c r="E19" s="235"/>
      <c r="F19" s="234"/>
      <c r="G19" s="236">
        <f t="shared" si="2"/>
        <v>0.5</v>
      </c>
      <c r="H19" s="237"/>
      <c r="I19" s="237">
        <f>G19*1.15*8</f>
        <v>4.5999999999999996</v>
      </c>
      <c r="J19" s="237">
        <f>(G19*1.05*6)+(G19*1.15*6)</f>
        <v>6.6</v>
      </c>
      <c r="K19" s="238"/>
      <c r="L19" s="811"/>
    </row>
    <row r="20" spans="1:12" ht="15" customHeight="1">
      <c r="A20" s="232">
        <v>5</v>
      </c>
      <c r="B20" s="257" t="s">
        <v>119</v>
      </c>
      <c r="C20" s="234"/>
      <c r="D20" s="235">
        <v>0.5</v>
      </c>
      <c r="E20" s="235"/>
      <c r="F20" s="234"/>
      <c r="G20" s="236">
        <f t="shared" si="2"/>
        <v>0.5</v>
      </c>
      <c r="H20" s="237"/>
      <c r="I20" s="237">
        <f>G20*1.15*12</f>
        <v>6.8999999999999995</v>
      </c>
      <c r="J20" s="237">
        <f>(G20*1.05*6)+(G20*1.15*6)</f>
        <v>6.6</v>
      </c>
      <c r="K20" s="238"/>
      <c r="L20" s="811"/>
    </row>
    <row r="21" spans="1:12" ht="15" customHeight="1">
      <c r="A21" s="232">
        <v>6</v>
      </c>
      <c r="B21" s="257" t="s">
        <v>114</v>
      </c>
      <c r="C21" s="234"/>
      <c r="D21" s="235">
        <v>0.5</v>
      </c>
      <c r="E21" s="235"/>
      <c r="F21" s="234"/>
      <c r="G21" s="236">
        <f t="shared" si="2"/>
        <v>0.5</v>
      </c>
      <c r="H21" s="237"/>
      <c r="I21" s="237">
        <f>G21*1.15*12</f>
        <v>6.8999999999999995</v>
      </c>
      <c r="J21" s="237">
        <f>(G21*1.05*6)+(G21*1.15*6)</f>
        <v>6.6</v>
      </c>
      <c r="K21" s="238"/>
      <c r="L21" s="807"/>
    </row>
    <row r="22" spans="1:12" ht="15" customHeight="1">
      <c r="A22" s="261"/>
      <c r="B22" s="262"/>
      <c r="C22" s="263"/>
      <c r="D22" s="263"/>
      <c r="E22" s="264"/>
      <c r="F22" s="264"/>
      <c r="G22" s="265"/>
      <c r="H22" s="266"/>
      <c r="I22" s="266"/>
      <c r="J22" s="266" t="e">
        <f>SUM(#REF!)</f>
        <v>#REF!</v>
      </c>
      <c r="K22" s="267"/>
      <c r="L22" s="267"/>
    </row>
    <row r="23" spans="1:12" ht="15" customHeight="1">
      <c r="A23" s="268"/>
      <c r="B23" s="269"/>
      <c r="C23" s="270"/>
      <c r="D23" s="270"/>
      <c r="E23" s="271"/>
      <c r="F23" s="271"/>
      <c r="G23" s="272"/>
      <c r="H23" s="273"/>
      <c r="I23" s="273"/>
      <c r="J23" s="273"/>
      <c r="K23" s="274"/>
      <c r="L23" s="274"/>
    </row>
    <row r="24" spans="1:12" ht="15" customHeight="1">
      <c r="A24" s="268"/>
      <c r="B24" s="269"/>
      <c r="C24" s="270"/>
      <c r="D24" s="270"/>
      <c r="E24" s="271"/>
      <c r="F24" s="271"/>
      <c r="G24" s="272"/>
      <c r="H24" s="273"/>
      <c r="I24" s="273"/>
      <c r="J24" s="273"/>
      <c r="K24" s="274"/>
      <c r="L24" s="274"/>
    </row>
    <row r="25" spans="1:12" ht="15" customHeight="1">
      <c r="A25" s="268"/>
      <c r="B25" s="269"/>
      <c r="C25" s="270"/>
      <c r="D25" s="270"/>
      <c r="E25" s="271"/>
      <c r="F25" s="271"/>
      <c r="G25" s="272"/>
      <c r="H25" s="273"/>
      <c r="I25" s="273"/>
      <c r="J25" s="273"/>
      <c r="K25" s="274"/>
      <c r="L25" s="274"/>
    </row>
    <row r="26" spans="1:12">
      <c r="A26" s="275"/>
    </row>
    <row r="27" spans="1:12" ht="15.6">
      <c r="B27" s="276"/>
      <c r="H27" s="843"/>
      <c r="I27" s="843"/>
      <c r="J27" s="843"/>
    </row>
    <row r="28" spans="1:12" ht="15.6">
      <c r="B28" s="276"/>
      <c r="H28" s="843"/>
      <c r="I28" s="843"/>
      <c r="J28" s="843"/>
    </row>
    <row r="29" spans="1:12" ht="15.6">
      <c r="B29" s="276"/>
      <c r="H29" s="844"/>
      <c r="I29" s="844"/>
      <c r="J29" s="844"/>
    </row>
  </sheetData>
  <mergeCells count="19">
    <mergeCell ref="H27:J27"/>
    <mergeCell ref="H28:J28"/>
    <mergeCell ref="H29:J29"/>
    <mergeCell ref="K6:K7"/>
    <mergeCell ref="L6:L7"/>
    <mergeCell ref="L12:L14"/>
    <mergeCell ref="L16:L21"/>
    <mergeCell ref="J6:J7"/>
    <mergeCell ref="A1:C1"/>
    <mergeCell ref="A2:C2"/>
    <mergeCell ref="A3:K3"/>
    <mergeCell ref="A4:K4"/>
    <mergeCell ref="A6:A7"/>
    <mergeCell ref="B6:B7"/>
    <mergeCell ref="C6:C7"/>
    <mergeCell ref="D6:F6"/>
    <mergeCell ref="G6:G7"/>
    <mergeCell ref="H6:H7"/>
    <mergeCell ref="I6:I7"/>
  </mergeCells>
  <phoneticPr fontId="1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sqref="A1:G1"/>
    </sheetView>
  </sheetViews>
  <sheetFormatPr defaultColWidth="9" defaultRowHeight="15.6"/>
  <cols>
    <col min="1" max="1" width="5.8984375" style="1" customWidth="1"/>
    <col min="2" max="2" width="24.19921875" style="1" customWidth="1"/>
    <col min="3" max="3" width="7.5" style="1" customWidth="1"/>
    <col min="4" max="4" width="12.59765625" style="1" customWidth="1"/>
    <col min="5" max="5" width="9" style="1"/>
    <col min="6" max="6" width="10" style="1" customWidth="1"/>
    <col min="7" max="7" width="9.5" style="1" bestFit="1" customWidth="1"/>
    <col min="8" max="16384" width="9" style="1"/>
  </cols>
  <sheetData>
    <row r="1" spans="1:7" s="8" customFormat="1">
      <c r="A1" s="850" t="s">
        <v>361</v>
      </c>
      <c r="B1" s="850"/>
      <c r="C1" s="850"/>
      <c r="D1" s="850"/>
      <c r="E1" s="850"/>
      <c r="F1" s="850"/>
      <c r="G1" s="850"/>
    </row>
    <row r="2" spans="1:7">
      <c r="A2" s="849" t="s">
        <v>284</v>
      </c>
      <c r="B2" s="849"/>
      <c r="C2" s="849"/>
      <c r="D2" s="849"/>
      <c r="E2" s="849"/>
      <c r="F2" s="849"/>
      <c r="G2" s="849"/>
    </row>
    <row r="3" spans="1:7">
      <c r="G3" s="1" t="s">
        <v>87</v>
      </c>
    </row>
    <row r="4" spans="1:7" s="188" customFormat="1">
      <c r="A4" s="187" t="s">
        <v>11</v>
      </c>
      <c r="B4" s="187" t="s">
        <v>296</v>
      </c>
      <c r="C4" s="187" t="s">
        <v>305</v>
      </c>
      <c r="D4" s="187" t="s">
        <v>45</v>
      </c>
      <c r="E4" s="557" t="s">
        <v>297</v>
      </c>
      <c r="F4" s="557" t="s">
        <v>298</v>
      </c>
      <c r="G4" s="557" t="s">
        <v>7</v>
      </c>
    </row>
    <row r="5" spans="1:7">
      <c r="A5" s="55">
        <v>1</v>
      </c>
      <c r="B5" s="55"/>
      <c r="C5" s="55"/>
      <c r="D5" s="55"/>
      <c r="E5" s="55"/>
      <c r="F5" s="55"/>
      <c r="G5" s="55"/>
    </row>
    <row r="6" spans="1:7">
      <c r="A6" s="2">
        <v>2</v>
      </c>
      <c r="B6" s="2"/>
      <c r="C6" s="2"/>
      <c r="D6" s="2"/>
      <c r="E6" s="2"/>
      <c r="F6" s="2"/>
      <c r="G6" s="2"/>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592"/>
      <c r="B25" s="592"/>
      <c r="C25" s="592"/>
      <c r="D25" s="592"/>
      <c r="E25" s="592"/>
      <c r="F25" s="592"/>
      <c r="G25" s="592"/>
    </row>
    <row r="26" spans="1:7" s="8" customFormat="1">
      <c r="A26" s="593"/>
      <c r="B26" s="593" t="s">
        <v>5</v>
      </c>
      <c r="C26" s="593"/>
      <c r="D26" s="593"/>
      <c r="E26" s="593"/>
      <c r="F26" s="593"/>
      <c r="G26" s="593"/>
    </row>
  </sheetData>
  <mergeCells count="2">
    <mergeCell ref="A2:G2"/>
    <mergeCell ref="A1:G1"/>
  </mergeCells>
  <phoneticPr fontId="12" type="noConversion"/>
  <pageMargins left="0.75" right="0.5" top="0.75" bottom="0.5"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sqref="A1:I1"/>
    </sheetView>
  </sheetViews>
  <sheetFormatPr defaultColWidth="9" defaultRowHeight="15.6"/>
  <cols>
    <col min="1" max="1" width="5.8984375" style="1" customWidth="1"/>
    <col min="2" max="2" width="24.19921875" style="1" customWidth="1"/>
    <col min="3" max="3" width="12.59765625" style="1" customWidth="1"/>
    <col min="4" max="4" width="9" style="1"/>
    <col min="5" max="5" width="10" style="1" customWidth="1"/>
    <col min="6" max="6" width="9.5" style="1" bestFit="1" customWidth="1"/>
    <col min="7" max="7" width="24.69921875" style="1" customWidth="1"/>
    <col min="8" max="16384" width="9" style="1"/>
  </cols>
  <sheetData>
    <row r="1" spans="1:10" s="8" customFormat="1">
      <c r="A1" s="850" t="s">
        <v>362</v>
      </c>
      <c r="B1" s="850"/>
      <c r="C1" s="850"/>
      <c r="D1" s="850"/>
      <c r="E1" s="850"/>
      <c r="F1" s="850"/>
      <c r="G1" s="850"/>
      <c r="H1" s="850"/>
      <c r="I1" s="850"/>
    </row>
    <row r="2" spans="1:10">
      <c r="A2" s="1" t="s">
        <v>284</v>
      </c>
    </row>
    <row r="3" spans="1:10">
      <c r="I3" s="591"/>
      <c r="J3" s="591" t="s">
        <v>150</v>
      </c>
    </row>
    <row r="4" spans="1:10" s="188" customFormat="1">
      <c r="A4" s="856" t="s">
        <v>11</v>
      </c>
      <c r="B4" s="856" t="s">
        <v>285</v>
      </c>
      <c r="C4" s="856" t="s">
        <v>295</v>
      </c>
      <c r="D4" s="851" t="s">
        <v>287</v>
      </c>
      <c r="E4" s="852"/>
      <c r="F4" s="853"/>
      <c r="G4" s="856" t="s">
        <v>286</v>
      </c>
      <c r="H4" s="851" t="s">
        <v>291</v>
      </c>
      <c r="I4" s="853"/>
      <c r="J4" s="854" t="s">
        <v>294</v>
      </c>
    </row>
    <row r="5" spans="1:10" s="8" customFormat="1" ht="46.8">
      <c r="A5" s="848"/>
      <c r="B5" s="848"/>
      <c r="C5" s="848"/>
      <c r="D5" s="589" t="s">
        <v>290</v>
      </c>
      <c r="E5" s="590" t="s">
        <v>288</v>
      </c>
      <c r="F5" s="590" t="s">
        <v>289</v>
      </c>
      <c r="G5" s="848"/>
      <c r="H5" s="589" t="s">
        <v>292</v>
      </c>
      <c r="I5" s="589" t="s">
        <v>293</v>
      </c>
      <c r="J5" s="855"/>
    </row>
    <row r="6" spans="1:10">
      <c r="A6" s="55">
        <v>1</v>
      </c>
      <c r="B6" s="55"/>
      <c r="C6" s="55"/>
      <c r="D6" s="55"/>
      <c r="E6" s="55"/>
      <c r="F6" s="55"/>
      <c r="G6" s="55"/>
      <c r="H6" s="55"/>
      <c r="I6" s="55"/>
      <c r="J6" s="55"/>
    </row>
    <row r="7" spans="1:10">
      <c r="A7" s="2">
        <v>2</v>
      </c>
      <c r="B7" s="2"/>
      <c r="C7" s="2"/>
      <c r="D7" s="2"/>
      <c r="E7" s="2"/>
      <c r="F7" s="2"/>
      <c r="G7" s="2"/>
      <c r="H7" s="2"/>
      <c r="I7" s="2"/>
      <c r="J7" s="2"/>
    </row>
    <row r="8" spans="1:10">
      <c r="A8" s="2"/>
      <c r="B8" s="2"/>
      <c r="C8" s="2"/>
      <c r="D8" s="2"/>
      <c r="E8" s="2"/>
      <c r="F8" s="2"/>
      <c r="G8" s="2"/>
      <c r="H8" s="2"/>
      <c r="I8" s="2"/>
      <c r="J8" s="2"/>
    </row>
    <row r="9" spans="1:10">
      <c r="A9" s="2"/>
      <c r="B9" s="2"/>
      <c r="C9" s="2"/>
      <c r="D9" s="2"/>
      <c r="E9" s="2"/>
      <c r="F9" s="2"/>
      <c r="G9" s="2"/>
      <c r="H9" s="2"/>
      <c r="I9" s="2"/>
      <c r="J9" s="2"/>
    </row>
    <row r="10" spans="1:10">
      <c r="A10" s="2"/>
      <c r="B10" s="2"/>
      <c r="C10" s="2"/>
      <c r="D10" s="2"/>
      <c r="E10" s="2"/>
      <c r="F10" s="2"/>
      <c r="G10" s="2"/>
      <c r="H10" s="2"/>
      <c r="I10" s="2"/>
      <c r="J10" s="2"/>
    </row>
    <row r="11" spans="1:10">
      <c r="A11" s="2"/>
      <c r="B11" s="2"/>
      <c r="C11" s="2"/>
      <c r="D11" s="2"/>
      <c r="E11" s="2"/>
      <c r="F11" s="2"/>
      <c r="G11" s="2"/>
      <c r="H11" s="2"/>
      <c r="I11" s="2"/>
      <c r="J11" s="2"/>
    </row>
    <row r="12" spans="1:10">
      <c r="A12" s="2"/>
      <c r="B12" s="2"/>
      <c r="C12" s="2"/>
      <c r="D12" s="2"/>
      <c r="E12" s="2"/>
      <c r="F12" s="2"/>
      <c r="G12" s="2"/>
      <c r="H12" s="2"/>
      <c r="I12" s="2"/>
      <c r="J12" s="2"/>
    </row>
    <row r="13" spans="1:10">
      <c r="A13" s="2"/>
      <c r="B13" s="2"/>
      <c r="C13" s="2"/>
      <c r="D13" s="2"/>
      <c r="E13" s="2"/>
      <c r="F13" s="2"/>
      <c r="G13" s="2"/>
      <c r="H13" s="2"/>
      <c r="I13" s="2"/>
      <c r="J13" s="2"/>
    </row>
    <row r="14" spans="1:10">
      <c r="A14" s="2"/>
      <c r="B14" s="2"/>
      <c r="C14" s="2"/>
      <c r="D14" s="2"/>
      <c r="E14" s="2"/>
      <c r="F14" s="2"/>
      <c r="G14" s="2"/>
      <c r="H14" s="2"/>
      <c r="I14" s="2"/>
      <c r="J14" s="2"/>
    </row>
    <row r="15" spans="1:10">
      <c r="A15" s="2"/>
      <c r="B15" s="2"/>
      <c r="C15" s="2"/>
      <c r="D15" s="2"/>
      <c r="E15" s="2"/>
      <c r="F15" s="2"/>
      <c r="G15" s="2"/>
      <c r="H15" s="2"/>
      <c r="I15" s="2"/>
      <c r="J15" s="2"/>
    </row>
    <row r="16" spans="1:10">
      <c r="A16" s="2"/>
      <c r="B16" s="2"/>
      <c r="C16" s="2"/>
      <c r="D16" s="2"/>
      <c r="E16" s="2"/>
      <c r="F16" s="2"/>
      <c r="G16" s="2"/>
      <c r="H16" s="2"/>
      <c r="I16" s="2"/>
      <c r="J16" s="2"/>
    </row>
    <row r="17" spans="1:10">
      <c r="A17" s="2"/>
      <c r="B17" s="2"/>
      <c r="C17" s="2"/>
      <c r="D17" s="2"/>
      <c r="E17" s="2"/>
      <c r="F17" s="2"/>
      <c r="G17" s="2"/>
      <c r="H17" s="2"/>
      <c r="I17" s="2"/>
      <c r="J17" s="2"/>
    </row>
    <row r="18" spans="1:10">
      <c r="A18" s="2"/>
      <c r="B18" s="2"/>
      <c r="C18" s="2"/>
      <c r="D18" s="2"/>
      <c r="E18" s="2"/>
      <c r="F18" s="2"/>
      <c r="G18" s="2"/>
      <c r="H18" s="2"/>
      <c r="I18" s="2"/>
      <c r="J18" s="2"/>
    </row>
    <row r="19" spans="1:10">
      <c r="A19" s="2"/>
      <c r="B19" s="2"/>
      <c r="C19" s="2"/>
      <c r="D19" s="2"/>
      <c r="E19" s="2"/>
      <c r="F19" s="2"/>
      <c r="G19" s="2"/>
      <c r="H19" s="2"/>
      <c r="I19" s="2"/>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
      <c r="B23" s="2"/>
      <c r="C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115"/>
      <c r="B27" s="115"/>
      <c r="C27" s="115"/>
      <c r="D27" s="115"/>
      <c r="E27" s="115"/>
      <c r="F27" s="115"/>
      <c r="G27" s="115"/>
      <c r="H27" s="115"/>
      <c r="I27" s="115"/>
      <c r="J27" s="115"/>
    </row>
  </sheetData>
  <mergeCells count="8">
    <mergeCell ref="A1:I1"/>
    <mergeCell ref="D4:F4"/>
    <mergeCell ref="H4:I4"/>
    <mergeCell ref="J4:J5"/>
    <mergeCell ref="G4:G5"/>
    <mergeCell ref="B4:B5"/>
    <mergeCell ref="C4:C5"/>
    <mergeCell ref="A4:A5"/>
  </mergeCells>
  <phoneticPr fontId="12" type="noConversion"/>
  <pageMargins left="0.75" right="0.5" top="0.75" bottom="0.5"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
  <sheetViews>
    <sheetView workbookViewId="0">
      <selection activeCell="L6" sqref="L6"/>
    </sheetView>
  </sheetViews>
  <sheetFormatPr defaultColWidth="9" defaultRowHeight="16.8"/>
  <cols>
    <col min="1" max="9" width="9" style="46"/>
    <col min="10" max="10" width="12.19921875" style="46" customWidth="1"/>
    <col min="11" max="16384" width="9" style="46"/>
  </cols>
  <sheetData>
    <row r="2" spans="1:9" s="47" customFormat="1" ht="43.5" customHeight="1">
      <c r="A2" s="857" t="s">
        <v>367</v>
      </c>
      <c r="B2" s="857"/>
      <c r="C2" s="857"/>
      <c r="D2" s="857"/>
      <c r="E2" s="857"/>
      <c r="F2" s="857"/>
      <c r="G2" s="857"/>
      <c r="H2" s="857"/>
      <c r="I2" s="857"/>
    </row>
    <row r="3" spans="1:9" ht="40.5" customHeight="1">
      <c r="A3" s="858" t="s">
        <v>363</v>
      </c>
      <c r="B3" s="858"/>
      <c r="C3" s="858"/>
      <c r="D3" s="858"/>
      <c r="E3" s="858"/>
      <c r="F3" s="858"/>
      <c r="G3" s="858"/>
      <c r="H3" s="858"/>
      <c r="I3" s="858"/>
    </row>
    <row r="4" spans="1:9" ht="40.5" customHeight="1">
      <c r="A4" s="858" t="s">
        <v>364</v>
      </c>
      <c r="B4" s="858"/>
      <c r="C4" s="858"/>
      <c r="D4" s="858"/>
      <c r="E4" s="858"/>
      <c r="F4" s="858"/>
      <c r="G4" s="858"/>
      <c r="H4" s="858"/>
      <c r="I4" s="858"/>
    </row>
    <row r="5" spans="1:9" ht="24" customHeight="1">
      <c r="A5" s="858" t="s">
        <v>52</v>
      </c>
      <c r="B5" s="858"/>
      <c r="C5" s="858"/>
      <c r="D5" s="858"/>
      <c r="E5" s="858"/>
      <c r="F5" s="858"/>
      <c r="G5" s="858"/>
      <c r="H5" s="858"/>
      <c r="I5" s="858"/>
    </row>
    <row r="6" spans="1:9" ht="93.75" customHeight="1">
      <c r="A6" s="858" t="s">
        <v>365</v>
      </c>
      <c r="B6" s="858"/>
      <c r="C6" s="858"/>
      <c r="D6" s="858"/>
      <c r="E6" s="858"/>
      <c r="F6" s="858"/>
      <c r="G6" s="858"/>
      <c r="H6" s="858"/>
      <c r="I6" s="858"/>
    </row>
    <row r="7" spans="1:9" ht="73.5" customHeight="1">
      <c r="A7" s="858" t="s">
        <v>366</v>
      </c>
      <c r="B7" s="858"/>
      <c r="C7" s="858"/>
      <c r="D7" s="858"/>
      <c r="E7" s="858"/>
      <c r="F7" s="858"/>
      <c r="G7" s="858"/>
      <c r="H7" s="858"/>
      <c r="I7" s="858"/>
    </row>
  </sheetData>
  <mergeCells count="6">
    <mergeCell ref="A2:I2"/>
    <mergeCell ref="A7:I7"/>
    <mergeCell ref="A3:I3"/>
    <mergeCell ref="A5:I5"/>
    <mergeCell ref="A6:I6"/>
    <mergeCell ref="A4:I4"/>
  </mergeCells>
  <phoneticPr fontId="12" type="noConversion"/>
  <pageMargins left="0.78740157480314965" right="0.39370078740157483" top="0.98425196850393704" bottom="0.98425196850393704" header="0.51181102362204722" footer="0.51181102362204722"/>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J14" sqref="J14"/>
    </sheetView>
  </sheetViews>
  <sheetFormatPr defaultRowHeight="15"/>
  <cols>
    <col min="1" max="1" width="6.59765625" customWidth="1"/>
    <col min="2" max="2" width="27.3984375" customWidth="1"/>
    <col min="5" max="5" width="14.19921875" customWidth="1"/>
    <col min="6" max="6" width="13.3984375" customWidth="1"/>
    <col min="7" max="7" width="13.19921875" customWidth="1"/>
    <col min="8" max="8" width="11.19921875" customWidth="1"/>
    <col min="9" max="9" width="12.19921875" customWidth="1"/>
    <col min="11" max="11" width="13.09765625" customWidth="1"/>
    <col min="13" max="13" width="10.8984375" bestFit="1" customWidth="1"/>
  </cols>
  <sheetData>
    <row r="1" spans="1:12">
      <c r="L1" s="633" t="s">
        <v>326</v>
      </c>
    </row>
    <row r="2" spans="1:12" ht="17.399999999999999">
      <c r="A2" s="860" t="s">
        <v>368</v>
      </c>
      <c r="B2" s="860"/>
      <c r="C2" s="860"/>
      <c r="D2" s="860"/>
      <c r="E2" s="860"/>
      <c r="F2" s="860"/>
      <c r="G2" s="860"/>
      <c r="H2" s="860"/>
      <c r="I2" s="860"/>
      <c r="J2" s="860"/>
      <c r="K2" s="860"/>
      <c r="L2" s="860"/>
    </row>
    <row r="3" spans="1:12" ht="17.399999999999999">
      <c r="A3" s="860" t="s">
        <v>1</v>
      </c>
      <c r="B3" s="860"/>
      <c r="C3" s="860"/>
      <c r="D3" s="860"/>
      <c r="E3" s="860"/>
      <c r="F3" s="860"/>
      <c r="G3" s="860"/>
      <c r="H3" s="860"/>
      <c r="I3" s="860"/>
      <c r="J3" s="860"/>
      <c r="K3" s="860"/>
      <c r="L3" s="860"/>
    </row>
    <row r="4" spans="1:12" ht="15.6">
      <c r="A4" s="188"/>
      <c r="B4" s="8"/>
      <c r="C4" s="188"/>
      <c r="D4" s="8"/>
      <c r="E4" s="8"/>
      <c r="F4" s="514"/>
      <c r="G4" s="8"/>
      <c r="H4" s="514"/>
      <c r="I4" s="514"/>
      <c r="J4" s="8"/>
      <c r="K4" s="639" t="s">
        <v>327</v>
      </c>
      <c r="L4" s="8"/>
    </row>
    <row r="5" spans="1:12" ht="15.6">
      <c r="A5" s="861" t="s">
        <v>151</v>
      </c>
      <c r="B5" s="861" t="s">
        <v>88</v>
      </c>
      <c r="C5" s="863" t="s">
        <v>0</v>
      </c>
      <c r="D5" s="863"/>
      <c r="E5" s="861" t="s">
        <v>265</v>
      </c>
      <c r="F5" s="861"/>
      <c r="G5" s="861"/>
      <c r="H5" s="864" t="s">
        <v>263</v>
      </c>
      <c r="I5" s="864" t="s">
        <v>266</v>
      </c>
      <c r="J5" s="861" t="s">
        <v>267</v>
      </c>
      <c r="K5" s="861" t="s">
        <v>325</v>
      </c>
      <c r="L5" s="861" t="s">
        <v>7</v>
      </c>
    </row>
    <row r="6" spans="1:12" ht="140.4">
      <c r="A6" s="861"/>
      <c r="B6" s="862"/>
      <c r="C6" s="187" t="s">
        <v>320</v>
      </c>
      <c r="D6" s="187" t="s">
        <v>268</v>
      </c>
      <c r="E6" s="187" t="s">
        <v>5</v>
      </c>
      <c r="F6" s="516" t="s">
        <v>268</v>
      </c>
      <c r="G6" s="187" t="s">
        <v>262</v>
      </c>
      <c r="H6" s="864"/>
      <c r="I6" s="864"/>
      <c r="J6" s="861"/>
      <c r="K6" s="861"/>
      <c r="L6" s="861"/>
    </row>
    <row r="7" spans="1:12">
      <c r="A7" s="517">
        <v>1</v>
      </c>
      <c r="B7" s="517">
        <v>2</v>
      </c>
      <c r="C7" s="517">
        <v>3</v>
      </c>
      <c r="D7" s="517">
        <v>4</v>
      </c>
      <c r="E7" s="517" t="s">
        <v>269</v>
      </c>
      <c r="F7" s="518">
        <v>6</v>
      </c>
      <c r="G7" s="517">
        <v>7</v>
      </c>
      <c r="H7" s="518">
        <v>8</v>
      </c>
      <c r="I7" s="518">
        <v>9</v>
      </c>
      <c r="J7" s="517">
        <v>10</v>
      </c>
      <c r="K7" s="517" t="s">
        <v>270</v>
      </c>
      <c r="L7" s="517"/>
    </row>
    <row r="8" spans="1:12" ht="15.6">
      <c r="A8" s="519"/>
      <c r="B8" s="519" t="s">
        <v>5</v>
      </c>
      <c r="C8" s="519">
        <v>205</v>
      </c>
      <c r="D8" s="520">
        <v>202</v>
      </c>
      <c r="E8" s="521"/>
      <c r="F8" s="522"/>
      <c r="G8" s="521"/>
      <c r="H8" s="522"/>
      <c r="I8" s="522"/>
      <c r="J8" s="523"/>
      <c r="K8" s="521"/>
      <c r="L8" s="524"/>
    </row>
    <row r="9" spans="1:12" ht="15.6">
      <c r="A9" s="519"/>
      <c r="B9" s="525" t="s">
        <v>273</v>
      </c>
      <c r="C9" s="526">
        <v>194</v>
      </c>
      <c r="D9" s="526">
        <v>191</v>
      </c>
      <c r="E9" s="521"/>
      <c r="F9" s="521"/>
      <c r="G9" s="521"/>
      <c r="H9" s="521"/>
      <c r="I9" s="521"/>
      <c r="J9" s="523"/>
      <c r="K9" s="521"/>
      <c r="L9" s="524"/>
    </row>
    <row r="10" spans="1:12" ht="15.6">
      <c r="A10" s="519"/>
      <c r="B10" s="525" t="s">
        <v>274</v>
      </c>
      <c r="C10" s="526">
        <v>11</v>
      </c>
      <c r="D10" s="526">
        <v>11</v>
      </c>
      <c r="E10" s="521"/>
      <c r="F10" s="521"/>
      <c r="G10" s="523"/>
      <c r="H10" s="523"/>
      <c r="I10" s="521"/>
      <c r="J10" s="523"/>
      <c r="K10" s="521"/>
      <c r="L10" s="524"/>
    </row>
    <row r="11" spans="1:12" ht="15.6">
      <c r="A11" s="527">
        <v>1</v>
      </c>
      <c r="B11" s="528" t="s">
        <v>271</v>
      </c>
      <c r="C11" s="527">
        <v>51</v>
      </c>
      <c r="D11" s="527">
        <v>51</v>
      </c>
      <c r="E11" s="637">
        <f>SUM(E12:E13)</f>
        <v>4504.808</v>
      </c>
      <c r="F11" s="637">
        <f t="shared" ref="F11:K11" si="0">SUM(F12:F13)</f>
        <v>4504.808</v>
      </c>
      <c r="G11" s="638">
        <f t="shared" si="0"/>
        <v>0</v>
      </c>
      <c r="H11" s="637">
        <f t="shared" si="0"/>
        <v>20.7</v>
      </c>
      <c r="I11" s="637">
        <f t="shared" si="0"/>
        <v>1232</v>
      </c>
      <c r="J11" s="531">
        <f t="shared" si="0"/>
        <v>0</v>
      </c>
      <c r="K11" s="637">
        <f t="shared" si="0"/>
        <v>5757.5079999999998</v>
      </c>
      <c r="L11" s="528"/>
    </row>
    <row r="12" spans="1:12" ht="15.6">
      <c r="A12" s="42"/>
      <c r="B12" s="532" t="s">
        <v>273</v>
      </c>
      <c r="C12" s="42">
        <v>47</v>
      </c>
      <c r="D12" s="43">
        <v>47</v>
      </c>
      <c r="E12" s="640">
        <f>F12+G12</f>
        <v>4271.4949999999999</v>
      </c>
      <c r="F12" s="634">
        <v>4271.4949999999999</v>
      </c>
      <c r="G12" s="534"/>
      <c r="H12" s="635">
        <v>20.7</v>
      </c>
      <c r="I12" s="635">
        <v>1140</v>
      </c>
      <c r="J12" s="534"/>
      <c r="K12" s="636">
        <f>E12+H12+I12</f>
        <v>5432.1949999999997</v>
      </c>
      <c r="L12" s="2"/>
    </row>
    <row r="13" spans="1:12" ht="15.6">
      <c r="A13" s="42"/>
      <c r="B13" s="532" t="s">
        <v>274</v>
      </c>
      <c r="C13" s="42">
        <v>4</v>
      </c>
      <c r="D13" s="43">
        <v>4</v>
      </c>
      <c r="E13" s="640">
        <f>F13+G13</f>
        <v>233.31299999999999</v>
      </c>
      <c r="F13" s="634">
        <v>233.31299999999999</v>
      </c>
      <c r="G13" s="534"/>
      <c r="H13" s="535"/>
      <c r="I13" s="635">
        <v>92</v>
      </c>
      <c r="J13" s="534"/>
      <c r="K13" s="636">
        <f>E13+H13+I13</f>
        <v>325.31299999999999</v>
      </c>
      <c r="L13" s="2"/>
    </row>
    <row r="14" spans="1:12" ht="15.6">
      <c r="A14" s="527">
        <v>2</v>
      </c>
      <c r="B14" s="528" t="s">
        <v>321</v>
      </c>
      <c r="C14" s="527">
        <v>44</v>
      </c>
      <c r="D14" s="527">
        <v>44</v>
      </c>
      <c r="E14" s="529"/>
      <c r="F14" s="530"/>
      <c r="G14" s="531">
        <v>0</v>
      </c>
      <c r="H14" s="530"/>
      <c r="I14" s="530"/>
      <c r="J14" s="531">
        <v>0</v>
      </c>
      <c r="K14" s="529"/>
      <c r="L14" s="528"/>
    </row>
    <row r="15" spans="1:12" ht="15.6">
      <c r="A15" s="42"/>
      <c r="B15" s="532" t="s">
        <v>273</v>
      </c>
      <c r="C15" s="42">
        <v>43</v>
      </c>
      <c r="D15" s="43">
        <v>43</v>
      </c>
      <c r="E15" s="533"/>
      <c r="F15" s="535"/>
      <c r="G15" s="534"/>
      <c r="H15" s="535"/>
      <c r="I15" s="535"/>
      <c r="J15" s="534"/>
      <c r="K15" s="536"/>
      <c r="L15" s="2"/>
    </row>
    <row r="16" spans="1:12" ht="15.6">
      <c r="A16" s="42"/>
      <c r="B16" s="532" t="s">
        <v>274</v>
      </c>
      <c r="C16" s="42">
        <v>1</v>
      </c>
      <c r="D16" s="43">
        <v>1</v>
      </c>
      <c r="E16" s="533"/>
      <c r="F16" s="535"/>
      <c r="G16" s="534"/>
      <c r="H16" s="535"/>
      <c r="I16" s="535"/>
      <c r="J16" s="534"/>
      <c r="K16" s="536"/>
      <c r="L16" s="2"/>
    </row>
    <row r="17" spans="1:12" ht="15.6">
      <c r="A17" s="527">
        <v>3</v>
      </c>
      <c r="B17" s="528" t="s">
        <v>272</v>
      </c>
      <c r="C17" s="527">
        <v>21</v>
      </c>
      <c r="D17" s="527">
        <v>21</v>
      </c>
      <c r="E17" s="529"/>
      <c r="F17" s="530"/>
      <c r="G17" s="531"/>
      <c r="H17" s="530"/>
      <c r="I17" s="530"/>
      <c r="J17" s="531">
        <v>0</v>
      </c>
      <c r="K17" s="529"/>
      <c r="L17" s="528"/>
    </row>
    <row r="18" spans="1:12" ht="15.6">
      <c r="A18" s="42"/>
      <c r="B18" s="532" t="s">
        <v>273</v>
      </c>
      <c r="C18" s="42">
        <v>19</v>
      </c>
      <c r="D18" s="43">
        <v>19</v>
      </c>
      <c r="E18" s="533"/>
      <c r="F18" s="535"/>
      <c r="G18" s="534"/>
      <c r="H18" s="535"/>
      <c r="I18" s="535"/>
      <c r="J18" s="534"/>
      <c r="K18" s="536"/>
      <c r="L18" s="2"/>
    </row>
    <row r="19" spans="1:12" ht="15.6">
      <c r="A19" s="42"/>
      <c r="B19" s="532" t="s">
        <v>274</v>
      </c>
      <c r="C19" s="42">
        <v>2</v>
      </c>
      <c r="D19" s="43">
        <v>2</v>
      </c>
      <c r="E19" s="533"/>
      <c r="F19" s="535"/>
      <c r="G19" s="534"/>
      <c r="H19" s="535"/>
      <c r="I19" s="535"/>
      <c r="J19" s="534"/>
      <c r="K19" s="536"/>
      <c r="L19" s="2"/>
    </row>
    <row r="20" spans="1:12" ht="15.6">
      <c r="A20" s="527">
        <v>4</v>
      </c>
      <c r="B20" s="528" t="s">
        <v>170</v>
      </c>
      <c r="C20" s="527">
        <v>17</v>
      </c>
      <c r="D20" s="527">
        <v>17</v>
      </c>
      <c r="E20" s="529"/>
      <c r="F20" s="530"/>
      <c r="G20" s="531"/>
      <c r="H20" s="530"/>
      <c r="I20" s="530"/>
      <c r="J20" s="531">
        <v>0</v>
      </c>
      <c r="K20" s="529"/>
      <c r="L20" s="528"/>
    </row>
    <row r="21" spans="1:12" ht="15.6">
      <c r="A21" s="42"/>
      <c r="B21" s="532" t="s">
        <v>273</v>
      </c>
      <c r="C21" s="42">
        <v>16</v>
      </c>
      <c r="D21" s="43">
        <v>16</v>
      </c>
      <c r="E21" s="533"/>
      <c r="F21" s="535"/>
      <c r="G21" s="534"/>
      <c r="H21" s="535"/>
      <c r="I21" s="535"/>
      <c r="J21" s="534"/>
      <c r="K21" s="536"/>
      <c r="L21" s="2"/>
    </row>
    <row r="22" spans="1:12" ht="15.6">
      <c r="A22" s="42"/>
      <c r="B22" s="532" t="s">
        <v>274</v>
      </c>
      <c r="C22" s="42">
        <v>1</v>
      </c>
      <c r="D22" s="43">
        <v>1</v>
      </c>
      <c r="E22" s="533"/>
      <c r="F22" s="535"/>
      <c r="G22" s="534"/>
      <c r="H22" s="535"/>
      <c r="I22" s="535"/>
      <c r="J22" s="534"/>
      <c r="K22" s="536"/>
      <c r="L22" s="2"/>
    </row>
    <row r="23" spans="1:12" ht="15.6">
      <c r="A23" s="527">
        <v>5</v>
      </c>
      <c r="B23" s="528" t="s">
        <v>322</v>
      </c>
      <c r="C23" s="527">
        <v>15</v>
      </c>
      <c r="D23" s="527">
        <v>15</v>
      </c>
      <c r="E23" s="529"/>
      <c r="F23" s="530"/>
      <c r="G23" s="531"/>
      <c r="H23" s="537"/>
      <c r="I23" s="530"/>
      <c r="J23" s="531">
        <v>0</v>
      </c>
      <c r="K23" s="529"/>
      <c r="L23" s="528"/>
    </row>
    <row r="24" spans="1:12" ht="15.6">
      <c r="A24" s="42"/>
      <c r="B24" s="532" t="s">
        <v>273</v>
      </c>
      <c r="C24" s="42">
        <v>14</v>
      </c>
      <c r="D24" s="43">
        <v>14</v>
      </c>
      <c r="E24" s="533"/>
      <c r="F24" s="535"/>
      <c r="G24" s="534"/>
      <c r="H24" s="538"/>
      <c r="I24" s="535"/>
      <c r="J24" s="534"/>
      <c r="K24" s="536"/>
      <c r="L24" s="2"/>
    </row>
    <row r="25" spans="1:12" ht="15.6">
      <c r="A25" s="42"/>
      <c r="B25" s="532" t="s">
        <v>274</v>
      </c>
      <c r="C25" s="42">
        <v>1</v>
      </c>
      <c r="D25" s="43">
        <v>1</v>
      </c>
      <c r="E25" s="533"/>
      <c r="F25" s="535"/>
      <c r="G25" s="534"/>
      <c r="H25" s="535"/>
      <c r="I25" s="535"/>
      <c r="J25" s="534"/>
      <c r="K25" s="536"/>
      <c r="L25" s="2"/>
    </row>
    <row r="26" spans="1:12" ht="15.6">
      <c r="A26" s="527">
        <v>6</v>
      </c>
      <c r="B26" s="528" t="s">
        <v>323</v>
      </c>
      <c r="C26" s="527">
        <v>16</v>
      </c>
      <c r="D26" s="527">
        <v>16</v>
      </c>
      <c r="E26" s="529"/>
      <c r="F26" s="530"/>
      <c r="G26" s="531"/>
      <c r="H26" s="530"/>
      <c r="I26" s="530"/>
      <c r="J26" s="531">
        <v>0</v>
      </c>
      <c r="K26" s="529"/>
      <c r="L26" s="528"/>
    </row>
    <row r="27" spans="1:12" ht="15.6">
      <c r="A27" s="42"/>
      <c r="B27" s="532" t="s">
        <v>273</v>
      </c>
      <c r="C27" s="42">
        <v>16</v>
      </c>
      <c r="D27" s="43">
        <v>16</v>
      </c>
      <c r="E27" s="533"/>
      <c r="F27" s="535"/>
      <c r="G27" s="534"/>
      <c r="H27" s="535"/>
      <c r="I27" s="535"/>
      <c r="J27" s="534"/>
      <c r="K27" s="536"/>
      <c r="L27" s="2"/>
    </row>
    <row r="28" spans="1:12" ht="15.6">
      <c r="A28" s="42"/>
      <c r="B28" s="532" t="s">
        <v>274</v>
      </c>
      <c r="C28" s="42"/>
      <c r="D28" s="43">
        <v>0</v>
      </c>
      <c r="E28" s="536"/>
      <c r="F28" s="535"/>
      <c r="G28" s="534"/>
      <c r="H28" s="535"/>
      <c r="I28" s="535"/>
      <c r="J28" s="534"/>
      <c r="K28" s="536"/>
      <c r="L28" s="2"/>
    </row>
    <row r="29" spans="1:12" ht="15.6">
      <c r="A29" s="527">
        <v>7</v>
      </c>
      <c r="B29" s="528" t="s">
        <v>264</v>
      </c>
      <c r="C29" s="527">
        <v>17</v>
      </c>
      <c r="D29" s="527">
        <v>14</v>
      </c>
      <c r="E29" s="529"/>
      <c r="F29" s="530"/>
      <c r="G29" s="539"/>
      <c r="H29" s="537"/>
      <c r="I29" s="530"/>
      <c r="J29" s="531">
        <v>0</v>
      </c>
      <c r="K29" s="529"/>
      <c r="L29" s="528"/>
    </row>
    <row r="30" spans="1:12" ht="15.6">
      <c r="A30" s="42"/>
      <c r="B30" s="532" t="s">
        <v>273</v>
      </c>
      <c r="C30" s="42">
        <v>16</v>
      </c>
      <c r="D30" s="42">
        <v>13</v>
      </c>
      <c r="E30" s="533"/>
      <c r="F30" s="535"/>
      <c r="G30" s="540"/>
      <c r="H30" s="535"/>
      <c r="I30" s="535"/>
      <c r="J30" s="534"/>
      <c r="K30" s="536"/>
      <c r="L30" s="2"/>
    </row>
    <row r="31" spans="1:12" ht="15.6">
      <c r="A31" s="114"/>
      <c r="B31" s="541" t="s">
        <v>274</v>
      </c>
      <c r="C31" s="114">
        <v>1</v>
      </c>
      <c r="D31" s="114">
        <v>1</v>
      </c>
      <c r="E31" s="542"/>
      <c r="F31" s="543"/>
      <c r="G31" s="544"/>
      <c r="H31" s="543"/>
      <c r="I31" s="543"/>
      <c r="J31" s="545"/>
      <c r="K31" s="545"/>
      <c r="L31" s="115"/>
    </row>
    <row r="32" spans="1:12" ht="15.6">
      <c r="A32" s="3"/>
      <c r="B32" s="1"/>
      <c r="C32" s="3"/>
      <c r="D32" s="1"/>
      <c r="E32" s="1"/>
      <c r="F32" s="546"/>
      <c r="G32" s="1"/>
      <c r="H32" s="546"/>
      <c r="I32" s="546"/>
      <c r="J32" s="1"/>
      <c r="K32" s="547"/>
      <c r="L32" s="1"/>
    </row>
    <row r="34" spans="1:12" ht="15.6">
      <c r="A34" s="3"/>
      <c r="B34" s="1"/>
      <c r="C34" s="3"/>
      <c r="D34" s="1"/>
      <c r="E34" s="1"/>
      <c r="F34" s="546"/>
      <c r="G34" s="1"/>
      <c r="H34" s="546"/>
      <c r="I34" s="859" t="s">
        <v>324</v>
      </c>
      <c r="J34" s="859"/>
      <c r="K34" s="859"/>
      <c r="L34" s="548"/>
    </row>
    <row r="35" spans="1:12" ht="16.8">
      <c r="A35" s="3"/>
      <c r="B35" s="1"/>
      <c r="C35" s="3"/>
      <c r="D35" s="1"/>
      <c r="E35" s="1"/>
      <c r="F35" s="549"/>
      <c r="G35" s="549"/>
      <c r="H35" s="550"/>
      <c r="I35" s="849"/>
      <c r="J35" s="849"/>
      <c r="K35" s="849"/>
      <c r="L35" s="1"/>
    </row>
    <row r="36" spans="1:12" ht="15.6">
      <c r="A36" s="3"/>
      <c r="B36" s="1"/>
      <c r="C36" s="3"/>
      <c r="D36" s="1"/>
      <c r="E36" s="1"/>
      <c r="F36" s="546"/>
      <c r="G36" s="551"/>
      <c r="H36" s="552"/>
      <c r="I36" s="515"/>
      <c r="J36" s="1"/>
      <c r="K36" s="1"/>
      <c r="L36" s="1"/>
    </row>
    <row r="37" spans="1:12" ht="15.6">
      <c r="A37" s="3"/>
      <c r="B37" s="1"/>
      <c r="C37" s="3"/>
      <c r="D37" s="1"/>
      <c r="E37" s="1"/>
      <c r="F37" s="546"/>
      <c r="G37" s="551"/>
      <c r="H37" s="552"/>
      <c r="I37" s="515"/>
      <c r="J37" s="1"/>
      <c r="K37" s="1"/>
      <c r="L37" s="1"/>
    </row>
    <row r="38" spans="1:12" ht="15.6">
      <c r="A38" s="3"/>
      <c r="B38" s="1"/>
      <c r="C38" s="3"/>
      <c r="D38" s="1"/>
      <c r="E38" s="1"/>
      <c r="F38" s="546"/>
      <c r="G38" s="551"/>
      <c r="H38" s="552"/>
      <c r="I38" s="515"/>
      <c r="J38" s="1"/>
      <c r="K38" s="1"/>
      <c r="L38" s="1"/>
    </row>
    <row r="39" spans="1:12" ht="15.6">
      <c r="A39" s="3"/>
      <c r="B39" s="1"/>
      <c r="C39" s="3"/>
      <c r="D39" s="1"/>
      <c r="E39" s="1"/>
      <c r="F39" s="546"/>
      <c r="G39" s="551"/>
      <c r="H39" s="552"/>
      <c r="I39" s="515"/>
      <c r="J39" s="1"/>
      <c r="K39" s="1"/>
      <c r="L39" s="1"/>
    </row>
    <row r="40" spans="1:12" ht="15.6">
      <c r="A40" s="3"/>
      <c r="B40" s="1"/>
      <c r="C40" s="3"/>
      <c r="D40" s="1"/>
      <c r="E40" s="1"/>
      <c r="F40" s="546"/>
      <c r="G40" s="551"/>
      <c r="H40" s="552"/>
      <c r="I40" s="515"/>
      <c r="J40" s="1"/>
      <c r="K40" s="1"/>
      <c r="L40" s="1"/>
    </row>
    <row r="41" spans="1:12" ht="15.6">
      <c r="A41" s="3"/>
      <c r="B41" s="1"/>
      <c r="C41" s="3"/>
      <c r="D41" s="1"/>
      <c r="E41" s="1"/>
      <c r="F41" s="546"/>
      <c r="G41" s="553"/>
      <c r="H41" s="554"/>
      <c r="I41" s="515"/>
      <c r="J41" s="555"/>
      <c r="K41" s="555"/>
      <c r="L41" s="555"/>
    </row>
    <row r="42" spans="1:12" ht="15.6">
      <c r="A42" s="3"/>
      <c r="B42" s="1"/>
      <c r="C42" s="3"/>
      <c r="D42" s="1"/>
      <c r="E42" s="1"/>
      <c r="F42" s="553"/>
      <c r="G42" s="1"/>
      <c r="H42" s="546"/>
      <c r="I42" s="546"/>
      <c r="J42" s="1"/>
      <c r="K42" s="1"/>
      <c r="L42" s="1"/>
    </row>
  </sheetData>
  <mergeCells count="13">
    <mergeCell ref="I34:K34"/>
    <mergeCell ref="I35:K35"/>
    <mergeCell ref="A2:L2"/>
    <mergeCell ref="K5:K6"/>
    <mergeCell ref="L5:L6"/>
    <mergeCell ref="A5:A6"/>
    <mergeCell ref="B5:B6"/>
    <mergeCell ref="E5:G5"/>
    <mergeCell ref="C5:D5"/>
    <mergeCell ref="H5:H6"/>
    <mergeCell ref="I5:I6"/>
    <mergeCell ref="J5:J6"/>
    <mergeCell ref="A3:L3"/>
  </mergeCells>
  <phoneticPr fontId="12" type="noConversion"/>
  <pageMargins left="0.5" right="0.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25" workbookViewId="0">
      <selection activeCell="B15" sqref="B15"/>
    </sheetView>
  </sheetViews>
  <sheetFormatPr defaultColWidth="9" defaultRowHeight="15.6"/>
  <cols>
    <col min="1" max="1" width="3.3984375" style="51" customWidth="1"/>
    <col min="2" max="2" width="36.8984375" style="51" customWidth="1"/>
    <col min="3" max="3" width="7.69921875" style="51" customWidth="1"/>
    <col min="4" max="4" width="5.8984375" style="51" customWidth="1"/>
    <col min="5" max="5" width="14.19921875" style="51" customWidth="1"/>
    <col min="6" max="6" width="7.3984375" style="51" customWidth="1"/>
    <col min="7" max="7" width="14.19921875" style="51" customWidth="1"/>
    <col min="8" max="8" width="7.19921875" style="51" customWidth="1"/>
    <col min="9" max="9" width="14.19921875" style="51" customWidth="1"/>
    <col min="10" max="10" width="8.19921875" style="51" customWidth="1"/>
    <col min="11" max="11" width="13" style="51" customWidth="1"/>
    <col min="12" max="12" width="8.3984375" style="51" customWidth="1"/>
    <col min="13" max="13" width="12.59765625" style="51" customWidth="1"/>
    <col min="14" max="16384" width="9" style="51"/>
  </cols>
  <sheetData>
    <row r="1" spans="1:13" ht="17.399999999999999">
      <c r="A1" s="866" t="s">
        <v>351</v>
      </c>
      <c r="B1" s="866"/>
      <c r="C1" s="866"/>
      <c r="D1" s="866"/>
      <c r="E1" s="866"/>
      <c r="F1" s="866"/>
      <c r="G1" s="866"/>
      <c r="H1" s="866"/>
      <c r="I1" s="866"/>
      <c r="J1" s="866"/>
      <c r="K1" s="866"/>
      <c r="M1" s="111" t="s">
        <v>341</v>
      </c>
    </row>
    <row r="2" spans="1:13" ht="17.399999999999999">
      <c r="A2" s="872" t="s">
        <v>299</v>
      </c>
      <c r="B2" s="872"/>
      <c r="C2" s="872"/>
      <c r="D2" s="872"/>
      <c r="E2" s="872"/>
      <c r="F2" s="872"/>
      <c r="G2" s="872"/>
      <c r="H2" s="872"/>
      <c r="I2" s="872"/>
      <c r="J2" s="872"/>
      <c r="K2" s="872"/>
    </row>
    <row r="3" spans="1:13">
      <c r="A3" s="52"/>
      <c r="B3" s="52"/>
      <c r="C3" s="52"/>
      <c r="D3" s="52"/>
      <c r="E3" s="52"/>
      <c r="F3" s="52"/>
      <c r="G3" s="52"/>
      <c r="H3" s="52"/>
      <c r="I3" s="52"/>
    </row>
    <row r="4" spans="1:13" s="53" customFormat="1" ht="84" customHeight="1">
      <c r="A4" s="867" t="s">
        <v>11</v>
      </c>
      <c r="B4" s="867" t="s">
        <v>37</v>
      </c>
      <c r="C4" s="867" t="s">
        <v>44</v>
      </c>
      <c r="D4" s="873" t="s">
        <v>352</v>
      </c>
      <c r="E4" s="874"/>
      <c r="F4" s="868" t="s">
        <v>353</v>
      </c>
      <c r="G4" s="869"/>
      <c r="H4" s="873" t="s">
        <v>318</v>
      </c>
      <c r="I4" s="874"/>
      <c r="J4" s="873" t="s">
        <v>319</v>
      </c>
      <c r="K4" s="874"/>
      <c r="L4" s="873" t="s">
        <v>354</v>
      </c>
      <c r="M4" s="874"/>
    </row>
    <row r="5" spans="1:13" s="53" customFormat="1" ht="35.25" customHeight="1">
      <c r="A5" s="867"/>
      <c r="B5" s="867"/>
      <c r="C5" s="867"/>
      <c r="D5" s="48" t="s">
        <v>45</v>
      </c>
      <c r="E5" s="48" t="s">
        <v>46</v>
      </c>
      <c r="F5" s="48" t="s">
        <v>45</v>
      </c>
      <c r="G5" s="48" t="s">
        <v>46</v>
      </c>
      <c r="H5" s="48" t="s">
        <v>45</v>
      </c>
      <c r="I5" s="48" t="s">
        <v>46</v>
      </c>
      <c r="J5" s="48" t="s">
        <v>45</v>
      </c>
      <c r="K5" s="48" t="s">
        <v>46</v>
      </c>
      <c r="L5" s="48" t="s">
        <v>45</v>
      </c>
      <c r="M5" s="48" t="s">
        <v>46</v>
      </c>
    </row>
    <row r="6" spans="1:13" s="53" customFormat="1" ht="15.75" customHeight="1">
      <c r="A6" s="48" t="s">
        <v>40</v>
      </c>
      <c r="B6" s="594" t="s">
        <v>337</v>
      </c>
      <c r="C6" s="48"/>
      <c r="D6" s="48"/>
      <c r="E6" s="48"/>
      <c r="F6" s="48"/>
      <c r="G6" s="48"/>
      <c r="H6" s="48"/>
      <c r="I6" s="48"/>
      <c r="J6" s="48"/>
      <c r="K6" s="48"/>
      <c r="L6" s="48"/>
      <c r="M6" s="48"/>
    </row>
    <row r="7" spans="1:13" s="53" customFormat="1" ht="15.75" customHeight="1">
      <c r="A7" s="648">
        <v>1</v>
      </c>
      <c r="B7" s="647" t="s">
        <v>338</v>
      </c>
      <c r="C7" s="48"/>
      <c r="D7" s="48"/>
      <c r="E7" s="48"/>
      <c r="F7" s="48"/>
      <c r="G7" s="48"/>
      <c r="H7" s="48"/>
      <c r="I7" s="48"/>
      <c r="J7" s="48"/>
      <c r="K7" s="48"/>
      <c r="L7" s="48"/>
      <c r="M7" s="48"/>
    </row>
    <row r="8" spans="1:13" s="53" customFormat="1" ht="15.75" customHeight="1">
      <c r="A8" s="648">
        <v>2</v>
      </c>
      <c r="B8" s="647" t="s">
        <v>339</v>
      </c>
      <c r="C8" s="48"/>
      <c r="D8" s="48"/>
      <c r="E8" s="48"/>
      <c r="F8" s="48"/>
      <c r="G8" s="48"/>
      <c r="H8" s="48"/>
      <c r="I8" s="48"/>
      <c r="J8" s="48"/>
      <c r="K8" s="48"/>
      <c r="L8" s="48"/>
      <c r="M8" s="48"/>
    </row>
    <row r="9" spans="1:13" s="53" customFormat="1" ht="15.75" customHeight="1">
      <c r="A9" s="648">
        <v>3</v>
      </c>
      <c r="B9" s="647" t="s">
        <v>340</v>
      </c>
      <c r="C9" s="48"/>
      <c r="D9" s="48"/>
      <c r="E9" s="48"/>
      <c r="F9" s="48"/>
      <c r="G9" s="48"/>
      <c r="H9" s="48"/>
      <c r="I9" s="48"/>
      <c r="J9" s="48"/>
      <c r="K9" s="48"/>
      <c r="L9" s="48"/>
      <c r="M9" s="48"/>
    </row>
    <row r="10" spans="1:13" s="53" customFormat="1" ht="15.75" customHeight="1">
      <c r="A10" s="48" t="s">
        <v>41</v>
      </c>
      <c r="B10" s="594" t="s">
        <v>336</v>
      </c>
      <c r="C10" s="48"/>
      <c r="D10" s="48"/>
      <c r="E10" s="48"/>
      <c r="F10" s="48"/>
      <c r="G10" s="48"/>
      <c r="H10" s="48"/>
      <c r="I10" s="48"/>
      <c r="J10" s="48"/>
      <c r="K10" s="48"/>
      <c r="L10" s="48"/>
      <c r="M10" s="48"/>
    </row>
    <row r="11" spans="1:13" s="50" customFormat="1">
      <c r="A11" s="48" t="s">
        <v>8</v>
      </c>
      <c r="B11" s="594" t="s">
        <v>300</v>
      </c>
      <c r="C11" s="48"/>
      <c r="D11" s="49"/>
      <c r="E11" s="49"/>
      <c r="F11" s="49"/>
      <c r="G11" s="49"/>
      <c r="H11" s="49"/>
      <c r="I11" s="49"/>
      <c r="J11" s="49"/>
      <c r="K11" s="49"/>
      <c r="L11" s="49"/>
      <c r="M11" s="49"/>
    </row>
    <row r="12" spans="1:13" s="50" customFormat="1">
      <c r="A12" s="122">
        <v>1</v>
      </c>
      <c r="B12" s="123" t="s">
        <v>136</v>
      </c>
      <c r="C12" s="48"/>
      <c r="D12" s="49"/>
      <c r="E12" s="49"/>
      <c r="F12" s="49"/>
      <c r="G12" s="49"/>
      <c r="H12" s="49"/>
      <c r="I12" s="49"/>
      <c r="J12" s="49"/>
      <c r="K12" s="49"/>
      <c r="L12" s="49"/>
      <c r="M12" s="49"/>
    </row>
    <row r="13" spans="1:13" s="50" customFormat="1">
      <c r="A13" s="122">
        <v>2</v>
      </c>
      <c r="B13" s="123" t="s">
        <v>38</v>
      </c>
      <c r="C13" s="48"/>
      <c r="D13" s="49"/>
      <c r="E13" s="49"/>
      <c r="F13" s="49"/>
      <c r="G13" s="49"/>
      <c r="H13" s="49"/>
      <c r="I13" s="49"/>
      <c r="J13" s="49"/>
      <c r="K13" s="49"/>
      <c r="L13" s="49"/>
      <c r="M13" s="49"/>
    </row>
    <row r="14" spans="1:13" s="50" customFormat="1">
      <c r="A14" s="122">
        <v>3</v>
      </c>
      <c r="B14" s="123" t="s">
        <v>39</v>
      </c>
      <c r="C14" s="48"/>
      <c r="D14" s="49"/>
      <c r="E14" s="49"/>
      <c r="F14" s="49"/>
      <c r="G14" s="49"/>
      <c r="H14" s="49"/>
      <c r="I14" s="49"/>
      <c r="J14" s="49"/>
      <c r="K14" s="49"/>
      <c r="L14" s="49"/>
      <c r="M14" s="49"/>
    </row>
    <row r="15" spans="1:13" s="50" customFormat="1">
      <c r="A15" s="122">
        <v>4</v>
      </c>
      <c r="B15" s="123" t="s">
        <v>261</v>
      </c>
      <c r="C15" s="48"/>
      <c r="D15" s="49"/>
      <c r="E15" s="49"/>
      <c r="F15" s="49"/>
      <c r="G15" s="49"/>
      <c r="H15" s="49"/>
      <c r="I15" s="49"/>
      <c r="J15" s="49"/>
      <c r="K15" s="49"/>
      <c r="L15" s="49"/>
      <c r="M15" s="49"/>
    </row>
    <row r="16" spans="1:13" s="50" customFormat="1">
      <c r="A16" s="48" t="s">
        <v>9</v>
      </c>
      <c r="B16" s="49" t="s">
        <v>301</v>
      </c>
      <c r="C16" s="49"/>
      <c r="D16" s="49"/>
      <c r="E16" s="627">
        <f>E17+E22</f>
        <v>2493711000</v>
      </c>
      <c r="F16" s="117"/>
      <c r="G16" s="117"/>
      <c r="H16" s="117"/>
      <c r="I16" s="627" t="e">
        <f>I17+I22</f>
        <v>#REF!</v>
      </c>
      <c r="J16" s="117"/>
      <c r="K16" s="627" t="e">
        <f>K17+K22</f>
        <v>#REF!</v>
      </c>
      <c r="L16" s="117"/>
      <c r="M16" s="627" t="e">
        <f>M17+M22</f>
        <v>#REF!</v>
      </c>
    </row>
    <row r="17" spans="1:13" s="50" customFormat="1">
      <c r="A17" s="119"/>
      <c r="B17" s="120" t="s">
        <v>50</v>
      </c>
      <c r="C17" s="120"/>
      <c r="D17" s="120"/>
      <c r="E17" s="628">
        <f>SUM(E18:E21)</f>
        <v>2086709000</v>
      </c>
      <c r="F17" s="121"/>
      <c r="G17" s="121"/>
      <c r="H17" s="120"/>
      <c r="I17" s="628" t="e">
        <f>SUM(I18:I21)</f>
        <v>#REF!</v>
      </c>
      <c r="J17" s="120"/>
      <c r="K17" s="628" t="e">
        <f>SUM(K18:K21)</f>
        <v>#REF!</v>
      </c>
      <c r="L17" s="120"/>
      <c r="M17" s="628" t="e">
        <f>SUM(M18:M21)</f>
        <v>#REF!</v>
      </c>
    </row>
    <row r="18" spans="1:13" s="54" customFormat="1" ht="16.5" customHeight="1">
      <c r="A18" s="122">
        <v>1</v>
      </c>
      <c r="B18" s="123" t="s">
        <v>136</v>
      </c>
      <c r="C18" s="122" t="s">
        <v>142</v>
      </c>
      <c r="D18" s="123">
        <v>25</v>
      </c>
      <c r="E18" s="125">
        <v>1445471000</v>
      </c>
      <c r="F18" s="124"/>
      <c r="G18" s="124"/>
      <c r="H18" s="123">
        <v>25</v>
      </c>
      <c r="I18" s="125">
        <f>' LUONG VA CAC KHOAN DONG GOP '!AC36</f>
        <v>2326705710</v>
      </c>
      <c r="J18" s="123">
        <v>25</v>
      </c>
      <c r="K18" s="125">
        <f>' LUONG VA CAC KHOAN DONG GOP '!AE36</f>
        <v>0</v>
      </c>
      <c r="L18" s="123">
        <v>25</v>
      </c>
      <c r="M18" s="125">
        <f>' LUONG VA CAC KHOAN DONG GOP '!AG36</f>
        <v>0</v>
      </c>
    </row>
    <row r="19" spans="1:13" s="54" customFormat="1">
      <c r="A19" s="122">
        <v>2</v>
      </c>
      <c r="B19" s="123" t="s">
        <v>38</v>
      </c>
      <c r="C19" s="122" t="s">
        <v>142</v>
      </c>
      <c r="D19" s="123">
        <v>25</v>
      </c>
      <c r="E19" s="125">
        <v>10358000</v>
      </c>
      <c r="F19" s="124"/>
      <c r="G19" s="124"/>
      <c r="H19" s="123">
        <v>25</v>
      </c>
      <c r="I19" s="125">
        <f>BHTN!P36</f>
        <v>14768472</v>
      </c>
      <c r="J19" s="123">
        <v>25</v>
      </c>
      <c r="K19" s="125">
        <f>BHTN!R36</f>
        <v>0</v>
      </c>
      <c r="L19" s="123">
        <v>25</v>
      </c>
      <c r="M19" s="125">
        <f>BHTN!T36</f>
        <v>0</v>
      </c>
    </row>
    <row r="20" spans="1:13" s="54" customFormat="1">
      <c r="A20" s="122">
        <v>3</v>
      </c>
      <c r="B20" s="123" t="s">
        <v>39</v>
      </c>
      <c r="C20" s="122" t="s">
        <v>142</v>
      </c>
      <c r="D20" s="123">
        <v>3</v>
      </c>
      <c r="E20" s="125">
        <f>((0.3*1050000)*6+(0.3*1150000)*6)*3</f>
        <v>11880000</v>
      </c>
      <c r="F20" s="124"/>
      <c r="G20" s="124"/>
      <c r="H20" s="123">
        <v>3</v>
      </c>
      <c r="I20" s="125" t="e">
        <f>#REF!</f>
        <v>#REF!</v>
      </c>
      <c r="J20" s="123">
        <v>3</v>
      </c>
      <c r="K20" s="125" t="e">
        <f>#REF!</f>
        <v>#REF!</v>
      </c>
      <c r="L20" s="123">
        <v>3</v>
      </c>
      <c r="M20" s="125" t="e">
        <f>#REF!</f>
        <v>#REF!</v>
      </c>
    </row>
    <row r="21" spans="1:13" s="54" customFormat="1">
      <c r="A21" s="122">
        <v>4</v>
      </c>
      <c r="B21" s="123" t="s">
        <v>261</v>
      </c>
      <c r="C21" s="122" t="s">
        <v>142</v>
      </c>
      <c r="D21" s="123">
        <v>25</v>
      </c>
      <c r="E21" s="125">
        <v>619000000</v>
      </c>
      <c r="F21" s="124"/>
      <c r="G21" s="124"/>
      <c r="H21" s="615">
        <v>25</v>
      </c>
      <c r="I21" s="125">
        <v>619000000</v>
      </c>
      <c r="J21" s="615">
        <v>25</v>
      </c>
      <c r="K21" s="125">
        <v>619000000</v>
      </c>
      <c r="L21" s="615">
        <v>25</v>
      </c>
      <c r="M21" s="125">
        <v>619000000</v>
      </c>
    </row>
    <row r="22" spans="1:13" s="50" customFormat="1">
      <c r="A22" s="126"/>
      <c r="B22" s="127" t="s">
        <v>51</v>
      </c>
      <c r="C22" s="127"/>
      <c r="D22" s="127"/>
      <c r="E22" s="629">
        <f>SUM(E23:E26)</f>
        <v>407002000</v>
      </c>
      <c r="F22" s="128"/>
      <c r="G22" s="128"/>
      <c r="H22" s="128">
        <f>SUM(H24:H26)</f>
        <v>0</v>
      </c>
      <c r="I22" s="629">
        <f>SUM(I23:I26)</f>
        <v>263403000</v>
      </c>
      <c r="J22" s="128">
        <f>SUM(J24:J26)</f>
        <v>0</v>
      </c>
      <c r="K22" s="629">
        <f>SUM(K23:K26)</f>
        <v>103403000</v>
      </c>
      <c r="L22" s="128">
        <f>SUM(L24:L26)</f>
        <v>0</v>
      </c>
      <c r="M22" s="629">
        <f>SUM(M23:M26)</f>
        <v>103403000</v>
      </c>
    </row>
    <row r="23" spans="1:13" s="54" customFormat="1" ht="33.75" customHeight="1">
      <c r="A23" s="122">
        <v>1</v>
      </c>
      <c r="B23" s="123" t="s">
        <v>137</v>
      </c>
      <c r="C23" s="122" t="s">
        <v>142</v>
      </c>
      <c r="D23" s="123"/>
      <c r="E23" s="125">
        <f>201162000+105840000</f>
        <v>307002000</v>
      </c>
      <c r="F23" s="124"/>
      <c r="G23" s="124"/>
      <c r="H23" s="123"/>
      <c r="I23" s="125">
        <v>103403000</v>
      </c>
      <c r="J23" s="123"/>
      <c r="K23" s="125">
        <v>103403000</v>
      </c>
      <c r="L23" s="123"/>
      <c r="M23" s="125">
        <v>103403000</v>
      </c>
    </row>
    <row r="24" spans="1:13" s="54" customFormat="1">
      <c r="A24" s="122">
        <v>2</v>
      </c>
      <c r="B24" s="123" t="s">
        <v>135</v>
      </c>
      <c r="C24" s="122" t="s">
        <v>143</v>
      </c>
      <c r="D24" s="123">
        <v>1</v>
      </c>
      <c r="E24" s="125">
        <v>0</v>
      </c>
      <c r="F24" s="124"/>
      <c r="G24" s="124"/>
      <c r="H24" s="123"/>
      <c r="I24" s="125">
        <v>60000000</v>
      </c>
      <c r="J24" s="123"/>
      <c r="K24" s="125"/>
      <c r="L24" s="123"/>
      <c r="M24" s="125"/>
    </row>
    <row r="25" spans="1:13" s="54" customFormat="1">
      <c r="A25" s="122">
        <v>3</v>
      </c>
      <c r="B25" s="123" t="s">
        <v>81</v>
      </c>
      <c r="C25" s="122" t="s">
        <v>144</v>
      </c>
      <c r="D25" s="123">
        <v>35</v>
      </c>
      <c r="E25" s="125">
        <v>70000000</v>
      </c>
      <c r="F25" s="124"/>
      <c r="G25" s="124"/>
      <c r="H25" s="123"/>
      <c r="I25" s="125">
        <v>70000000</v>
      </c>
      <c r="J25" s="123"/>
      <c r="K25" s="125"/>
      <c r="L25" s="123"/>
      <c r="M25" s="125"/>
    </row>
    <row r="26" spans="1:13" s="54" customFormat="1">
      <c r="A26" s="132">
        <v>4</v>
      </c>
      <c r="B26" s="133" t="s">
        <v>80</v>
      </c>
      <c r="C26" s="132" t="s">
        <v>145</v>
      </c>
      <c r="D26" s="133">
        <v>15</v>
      </c>
      <c r="E26" s="630">
        <v>30000000</v>
      </c>
      <c r="F26" s="134"/>
      <c r="G26" s="134"/>
      <c r="H26" s="133"/>
      <c r="I26" s="630">
        <v>30000000</v>
      </c>
      <c r="J26" s="133"/>
      <c r="K26" s="630"/>
      <c r="L26" s="133"/>
      <c r="M26" s="630"/>
    </row>
    <row r="27" spans="1:13" s="50" customFormat="1">
      <c r="A27" s="48" t="s">
        <v>43</v>
      </c>
      <c r="B27" s="49" t="s">
        <v>42</v>
      </c>
      <c r="C27" s="49"/>
      <c r="D27" s="49"/>
      <c r="E27" s="118">
        <v>0</v>
      </c>
      <c r="F27" s="118"/>
      <c r="G27" s="118"/>
      <c r="H27" s="49"/>
      <c r="I27" s="118">
        <v>0</v>
      </c>
      <c r="J27" s="49"/>
      <c r="K27" s="118">
        <v>0</v>
      </c>
      <c r="L27" s="49"/>
      <c r="M27" s="118">
        <v>0</v>
      </c>
    </row>
    <row r="28" spans="1:13" s="50" customFormat="1">
      <c r="A28" s="119"/>
      <c r="B28" s="120" t="s">
        <v>82</v>
      </c>
      <c r="C28" s="120"/>
      <c r="D28" s="120"/>
      <c r="E28" s="135"/>
      <c r="F28" s="135"/>
      <c r="G28" s="135"/>
      <c r="H28" s="120"/>
      <c r="I28" s="135"/>
      <c r="J28" s="120"/>
      <c r="K28" s="135"/>
      <c r="L28" s="120"/>
      <c r="M28" s="135"/>
    </row>
    <row r="29" spans="1:13" s="50" customFormat="1">
      <c r="A29" s="48" t="s">
        <v>140</v>
      </c>
      <c r="B29" s="49" t="s">
        <v>139</v>
      </c>
      <c r="C29" s="49"/>
      <c r="D29" s="49"/>
      <c r="E29" s="118">
        <f>SUM(E30:E30)</f>
        <v>0</v>
      </c>
      <c r="F29" s="118"/>
      <c r="G29" s="118"/>
      <c r="H29" s="118">
        <f t="shared" ref="H29:M29" si="0">SUM(H30:H30)</f>
        <v>0</v>
      </c>
      <c r="I29" s="631">
        <f t="shared" si="0"/>
        <v>200000000</v>
      </c>
      <c r="J29" s="118">
        <f t="shared" si="0"/>
        <v>0</v>
      </c>
      <c r="K29" s="631">
        <f t="shared" si="0"/>
        <v>0</v>
      </c>
      <c r="L29" s="118">
        <f t="shared" si="0"/>
        <v>0</v>
      </c>
      <c r="M29" s="631">
        <f t="shared" si="0"/>
        <v>0</v>
      </c>
    </row>
    <row r="30" spans="1:13" s="54" customFormat="1" ht="57.75" customHeight="1">
      <c r="A30" s="129">
        <v>1</v>
      </c>
      <c r="B30" s="513" t="s">
        <v>83</v>
      </c>
      <c r="C30" s="129" t="s">
        <v>146</v>
      </c>
      <c r="D30" s="130">
        <v>70</v>
      </c>
      <c r="E30" s="131">
        <v>0</v>
      </c>
      <c r="F30" s="131"/>
      <c r="G30" s="131"/>
      <c r="H30" s="130"/>
      <c r="I30" s="632">
        <v>200000000</v>
      </c>
      <c r="J30" s="130"/>
      <c r="K30" s="632"/>
      <c r="L30" s="130"/>
      <c r="M30" s="632"/>
    </row>
    <row r="31" spans="1:13" s="50" customFormat="1" ht="40.5" customHeight="1">
      <c r="A31" s="180" t="s">
        <v>302</v>
      </c>
      <c r="B31" s="183" t="s">
        <v>141</v>
      </c>
      <c r="C31" s="183"/>
      <c r="D31" s="183"/>
      <c r="E31" s="184">
        <f>E33</f>
        <v>0</v>
      </c>
      <c r="F31" s="184"/>
      <c r="G31" s="184">
        <f>G33</f>
        <v>0</v>
      </c>
      <c r="H31" s="183"/>
      <c r="I31" s="184">
        <f>I33</f>
        <v>0</v>
      </c>
      <c r="J31" s="183"/>
      <c r="K31" s="184">
        <f>K33</f>
        <v>0</v>
      </c>
      <c r="L31" s="183"/>
      <c r="M31" s="184">
        <f>M33</f>
        <v>0</v>
      </c>
    </row>
    <row r="32" spans="1:13" s="54" customFormat="1" ht="40.5" customHeight="1">
      <c r="A32" s="181"/>
      <c r="B32" s="182" t="s">
        <v>303</v>
      </c>
      <c r="C32" s="182"/>
      <c r="D32" s="182"/>
      <c r="E32" s="595"/>
      <c r="F32" s="595"/>
      <c r="G32" s="595"/>
      <c r="H32" s="182"/>
      <c r="I32" s="595"/>
      <c r="J32" s="182"/>
      <c r="K32" s="595"/>
      <c r="L32" s="182"/>
      <c r="M32" s="595"/>
    </row>
    <row r="33" spans="1:13" s="50" customFormat="1" ht="40.5" customHeight="1">
      <c r="A33" s="180"/>
      <c r="B33" s="182"/>
      <c r="C33" s="181"/>
      <c r="D33" s="182"/>
      <c r="E33" s="184"/>
      <c r="F33" s="184"/>
      <c r="G33" s="184"/>
      <c r="H33" s="183"/>
      <c r="I33" s="184"/>
      <c r="J33" s="183"/>
      <c r="K33" s="184"/>
      <c r="L33" s="183"/>
      <c r="M33" s="184"/>
    </row>
    <row r="34" spans="1:13" s="50" customFormat="1" ht="27.75" customHeight="1">
      <c r="A34" s="48"/>
      <c r="B34" s="48" t="s">
        <v>304</v>
      </c>
      <c r="C34" s="49"/>
      <c r="D34" s="49"/>
      <c r="E34" s="118">
        <f t="shared" ref="E34:M34" si="1">E16+E27+E29+E31</f>
        <v>2493711000</v>
      </c>
      <c r="F34" s="118">
        <f t="shared" si="1"/>
        <v>0</v>
      </c>
      <c r="G34" s="118">
        <f t="shared" si="1"/>
        <v>0</v>
      </c>
      <c r="H34" s="118">
        <f t="shared" si="1"/>
        <v>0</v>
      </c>
      <c r="I34" s="631" t="e">
        <f t="shared" si="1"/>
        <v>#REF!</v>
      </c>
      <c r="J34" s="118">
        <f t="shared" si="1"/>
        <v>0</v>
      </c>
      <c r="K34" s="631" t="e">
        <f t="shared" si="1"/>
        <v>#REF!</v>
      </c>
      <c r="L34" s="118">
        <f t="shared" si="1"/>
        <v>0</v>
      </c>
      <c r="M34" s="631" t="e">
        <f t="shared" si="1"/>
        <v>#REF!</v>
      </c>
    </row>
    <row r="35" spans="1:13" ht="54" customHeight="1">
      <c r="A35" s="870" t="s">
        <v>356</v>
      </c>
      <c r="B35" s="871"/>
      <c r="C35" s="871"/>
      <c r="D35" s="871"/>
      <c r="E35" s="871"/>
      <c r="F35" s="871"/>
      <c r="G35" s="871"/>
      <c r="H35" s="871"/>
      <c r="I35" s="871"/>
    </row>
    <row r="36" spans="1:13" ht="18">
      <c r="D36" s="865" t="s">
        <v>355</v>
      </c>
      <c r="E36" s="865"/>
      <c r="F36" s="865"/>
      <c r="G36" s="865"/>
      <c r="H36" s="865"/>
      <c r="I36" s="865"/>
    </row>
    <row r="37" spans="1:13" ht="17.399999999999999">
      <c r="B37" s="116" t="s">
        <v>36</v>
      </c>
      <c r="D37" s="866" t="s">
        <v>32</v>
      </c>
      <c r="E37" s="866"/>
      <c r="F37" s="866"/>
      <c r="G37" s="866"/>
      <c r="H37" s="866"/>
      <c r="I37" s="866"/>
    </row>
    <row r="42" spans="1:13" ht="17.399999999999999">
      <c r="B42" s="116"/>
    </row>
  </sheetData>
  <mergeCells count="13">
    <mergeCell ref="A1:K1"/>
    <mergeCell ref="A2:K2"/>
    <mergeCell ref="J4:K4"/>
    <mergeCell ref="L4:M4"/>
    <mergeCell ref="D4:E4"/>
    <mergeCell ref="H4:I4"/>
    <mergeCell ref="D36:I36"/>
    <mergeCell ref="D37:I37"/>
    <mergeCell ref="B4:B5"/>
    <mergeCell ref="A4:A5"/>
    <mergeCell ref="C4:C5"/>
    <mergeCell ref="F4:G4"/>
    <mergeCell ref="A35:I35"/>
  </mergeCells>
  <phoneticPr fontId="12" type="noConversion"/>
  <pageMargins left="0.25" right="0.25" top="0.5" bottom="0.25" header="0" footer="0"/>
  <pageSetup paperSize="9" orientation="landscape"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ND 116 (8)</vt:lpstr>
      <vt:lpstr>ND 116 (8c)</vt:lpstr>
      <vt:lpstr>ND 116 ( 8b)</vt:lpstr>
      <vt:lpstr>ND 116 (8a)</vt:lpstr>
      <vt:lpstr>CHI KHÔNG THƯỜNG XUYÊN</vt:lpstr>
      <vt:lpstr>MÔ HÌNH </vt:lpstr>
      <vt:lpstr>BAO CAO BẰNG LỜI</vt:lpstr>
      <vt:lpstr>DT CHI QLNN</vt:lpstr>
      <vt:lpstr>TONG HOP</vt:lpstr>
      <vt:lpstr> LUONG VA CAC KHOAN DONG GOP </vt:lpstr>
      <vt:lpstr>BHTN</vt:lpstr>
      <vt:lpstr>Chi TX</vt:lpstr>
      <vt:lpstr>SN XDCB</vt:lpstr>
      <vt:lpstr>CHUONG TRINH DE AN</vt:lpstr>
      <vt:lpstr>'CHUONG TRINH DE AN'!Print_Titles</vt:lpstr>
      <vt:lpstr>'TONG HOP'!Print_Titles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Cop.</dc:creator>
  <cp:lastModifiedBy>KIM ANH</cp:lastModifiedBy>
  <cp:lastPrinted>2019-07-29T08:25:20Z</cp:lastPrinted>
  <dcterms:created xsi:type="dcterms:W3CDTF">2010-06-21T03:42:41Z</dcterms:created>
  <dcterms:modified xsi:type="dcterms:W3CDTF">2019-07-29T09:01:32Z</dcterms:modified>
</cp:coreProperties>
</file>