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19440" windowHeight="11160" tabRatio="936"/>
  </bookViews>
  <sheets>
    <sheet name="Chung" sheetId="16" r:id="rId1"/>
    <sheet name="Đội ngũ" sheetId="1" r:id="rId2"/>
    <sheet name="2 bngày" sheetId="2" r:id="rId3"/>
    <sheet name="ỨD CNTT" sheetId="3" r:id="rId4"/>
    <sheet name="TA, Tin học" sheetId="4" r:id="rId5"/>
    <sheet name="Chuyên đề" sheetId="6" r:id="rId6"/>
    <sheet name="Hội thi" sheetId="7" r:id="rId7"/>
    <sheet name="Lên lớp" sheetId="19" r:id="rId8"/>
    <sheet name="HTCTTH" sheetId="20" r:id="rId9"/>
    <sheet name="Chuẩn CBQL" sheetId="21" r:id="rId10"/>
    <sheet name="Chuẩn GV" sheetId="22" r:id="rId11"/>
    <sheet name="PC Bơi" sheetId="18" r:id="rId12"/>
    <sheet name="Kiểm tra" sheetId="15" r:id="rId13"/>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18" l="1"/>
  <c r="N5" i="1" l="1"/>
  <c r="E28" i="15" l="1"/>
  <c r="E54" i="15" s="1"/>
  <c r="A4" i="15"/>
  <c r="A5" i="15" l="1"/>
  <c r="A6" i="15" s="1"/>
  <c r="A7" i="15" l="1"/>
  <c r="A8" i="15"/>
  <c r="A9" i="15" l="1"/>
  <c r="A10" i="15" l="1"/>
  <c r="A11" i="15" l="1"/>
  <c r="A12" i="15" l="1"/>
  <c r="A13" i="15"/>
  <c r="A14" i="15" s="1"/>
  <c r="A15" i="15" l="1"/>
  <c r="A16" i="15" s="1"/>
  <c r="A17" i="15" s="1"/>
  <c r="A18" i="15" l="1"/>
  <c r="A19" i="15" s="1"/>
  <c r="A20" i="15" s="1"/>
  <c r="A21" i="15" s="1"/>
  <c r="A22" i="15" s="1"/>
  <c r="A23" i="15" s="1"/>
  <c r="A24" i="15" s="1"/>
  <c r="A25" i="15" s="1"/>
  <c r="A26" i="15" s="1"/>
  <c r="A27"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N53" i="19"/>
  <c r="E6" i="4" l="1"/>
  <c r="D6" i="4"/>
  <c r="S6" i="4" l="1"/>
  <c r="F6" i="7" l="1"/>
  <c r="D6" i="7"/>
  <c r="P48" i="22" l="1"/>
  <c r="L45" i="3" l="1"/>
  <c r="I45" i="3"/>
  <c r="H45" i="3"/>
  <c r="G45" i="3"/>
  <c r="D45" i="3"/>
  <c r="C45" i="3"/>
  <c r="O48" i="19" l="1"/>
  <c r="N48" i="19"/>
  <c r="M48" i="19"/>
  <c r="L48" i="19"/>
  <c r="K48" i="19"/>
  <c r="F15" i="6" l="1"/>
  <c r="C48"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s="1"/>
  <c r="M48"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T32" i="1" l="1"/>
  <c r="L27" i="20"/>
  <c r="I27" i="20" s="1"/>
  <c r="G27" i="20"/>
  <c r="C48" i="7"/>
  <c r="C46" i="7"/>
  <c r="C45" i="7"/>
  <c r="C44" i="7"/>
  <c r="C43" i="7"/>
  <c r="C42" i="7"/>
  <c r="C41" i="7"/>
  <c r="C40" i="7"/>
  <c r="C39" i="7"/>
  <c r="C38" i="7"/>
  <c r="C37" i="7"/>
  <c r="C36" i="7"/>
  <c r="C35" i="7"/>
  <c r="C34" i="7"/>
  <c r="C33" i="7"/>
  <c r="C31" i="7"/>
  <c r="C30" i="7"/>
  <c r="C29" i="7"/>
  <c r="C28" i="7"/>
  <c r="C27" i="7"/>
  <c r="C26" i="7"/>
  <c r="C25" i="7"/>
  <c r="C24" i="7"/>
  <c r="C22" i="7"/>
  <c r="C21" i="7"/>
  <c r="C20" i="7"/>
  <c r="C19" i="7"/>
  <c r="C18" i="7"/>
  <c r="C17" i="7"/>
  <c r="E17" i="7" s="1"/>
  <c r="C16" i="7"/>
  <c r="C15" i="7"/>
  <c r="C14" i="7"/>
  <c r="C13" i="7"/>
  <c r="C12" i="7"/>
  <c r="C11" i="7"/>
  <c r="C10" i="7"/>
  <c r="C9" i="7"/>
  <c r="C8" i="7"/>
  <c r="I28" i="6"/>
  <c r="P48" i="19"/>
  <c r="K28" i="19"/>
  <c r="L28" i="19"/>
  <c r="M28" i="19"/>
  <c r="N28" i="19"/>
  <c r="O28" i="19"/>
  <c r="P28" i="19"/>
  <c r="I48"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K437" i="4" l="1"/>
  <c r="J437" i="4"/>
  <c r="K436" i="4"/>
  <c r="J436" i="4"/>
  <c r="K435" i="4"/>
  <c r="J435" i="4"/>
  <c r="K434" i="4"/>
  <c r="J434" i="4"/>
  <c r="K433" i="4"/>
  <c r="J433" i="4"/>
  <c r="K427" i="4"/>
  <c r="J427" i="4"/>
  <c r="K426" i="4"/>
  <c r="J426" i="4"/>
  <c r="K425" i="4"/>
  <c r="J425" i="4"/>
  <c r="K424" i="4"/>
  <c r="J424" i="4"/>
  <c r="K423" i="4"/>
  <c r="J423" i="4"/>
  <c r="K417" i="4"/>
  <c r="J417" i="4"/>
  <c r="K416" i="4"/>
  <c r="J416" i="4"/>
  <c r="K415" i="4"/>
  <c r="J415" i="4"/>
  <c r="K414" i="4"/>
  <c r="J414" i="4"/>
  <c r="K413" i="4"/>
  <c r="J413" i="4"/>
  <c r="K407" i="4"/>
  <c r="J407" i="4"/>
  <c r="K406" i="4"/>
  <c r="J406" i="4"/>
  <c r="K405" i="4"/>
  <c r="J405" i="4"/>
  <c r="K404" i="4"/>
  <c r="J404" i="4"/>
  <c r="K403" i="4"/>
  <c r="J403" i="4"/>
  <c r="K397" i="4"/>
  <c r="J397" i="4"/>
  <c r="K396" i="4"/>
  <c r="J396" i="4"/>
  <c r="K395" i="4"/>
  <c r="J395" i="4"/>
  <c r="K394" i="4"/>
  <c r="J394" i="4"/>
  <c r="K393" i="4"/>
  <c r="J393" i="4"/>
  <c r="K387" i="4"/>
  <c r="J387" i="4"/>
  <c r="K386" i="4"/>
  <c r="J386" i="4"/>
  <c r="K385" i="4"/>
  <c r="J385" i="4"/>
  <c r="K384" i="4"/>
  <c r="J384" i="4"/>
  <c r="K383" i="4"/>
  <c r="J383" i="4"/>
  <c r="K377" i="4"/>
  <c r="J377" i="4"/>
  <c r="K376" i="4"/>
  <c r="J376" i="4"/>
  <c r="K375" i="4"/>
  <c r="J375" i="4"/>
  <c r="K374" i="4"/>
  <c r="J374" i="4"/>
  <c r="K373" i="4"/>
  <c r="J373" i="4"/>
  <c r="K367" i="4"/>
  <c r="J367" i="4"/>
  <c r="K366" i="4"/>
  <c r="J366" i="4"/>
  <c r="K365" i="4"/>
  <c r="J365" i="4"/>
  <c r="K364" i="4"/>
  <c r="J364" i="4"/>
  <c r="K363" i="4"/>
  <c r="J363" i="4"/>
  <c r="K357" i="4"/>
  <c r="J357" i="4"/>
  <c r="K356" i="4"/>
  <c r="J356" i="4"/>
  <c r="K355" i="4"/>
  <c r="J355" i="4"/>
  <c r="K354" i="4"/>
  <c r="J354" i="4"/>
  <c r="K353" i="4"/>
  <c r="J353" i="4"/>
  <c r="K347" i="4"/>
  <c r="J347" i="4"/>
  <c r="K346" i="4"/>
  <c r="J346" i="4"/>
  <c r="K345" i="4"/>
  <c r="J345" i="4"/>
  <c r="K344" i="4"/>
  <c r="J344" i="4"/>
  <c r="K343" i="4"/>
  <c r="J343" i="4"/>
  <c r="K337" i="4"/>
  <c r="J337" i="4"/>
  <c r="K336" i="4"/>
  <c r="J336" i="4"/>
  <c r="K335" i="4"/>
  <c r="J335" i="4"/>
  <c r="K334" i="4"/>
  <c r="J334" i="4"/>
  <c r="K333" i="4"/>
  <c r="J333" i="4"/>
  <c r="K327" i="4"/>
  <c r="J327" i="4"/>
  <c r="K326" i="4"/>
  <c r="J326" i="4"/>
  <c r="K325" i="4"/>
  <c r="J325" i="4"/>
  <c r="K324" i="4"/>
  <c r="J324" i="4"/>
  <c r="K323" i="4"/>
  <c r="J323" i="4"/>
  <c r="K317" i="4"/>
  <c r="J317" i="4"/>
  <c r="K316" i="4"/>
  <c r="J316" i="4"/>
  <c r="K315" i="4"/>
  <c r="J315" i="4"/>
  <c r="K314" i="4"/>
  <c r="J314" i="4"/>
  <c r="K313" i="4"/>
  <c r="J313" i="4"/>
  <c r="K307" i="4"/>
  <c r="J307" i="4"/>
  <c r="K306" i="4"/>
  <c r="J306" i="4"/>
  <c r="K305" i="4"/>
  <c r="J305" i="4"/>
  <c r="K304" i="4"/>
  <c r="J304" i="4"/>
  <c r="K303" i="4"/>
  <c r="J303" i="4"/>
  <c r="K297" i="4"/>
  <c r="J297" i="4"/>
  <c r="K296" i="4"/>
  <c r="J296" i="4"/>
  <c r="K295" i="4"/>
  <c r="J295" i="4"/>
  <c r="K294" i="4"/>
  <c r="J294" i="4"/>
  <c r="K293" i="4"/>
  <c r="J293" i="4"/>
  <c r="K287" i="4"/>
  <c r="J287" i="4"/>
  <c r="K286" i="4"/>
  <c r="J286" i="4"/>
  <c r="K285" i="4"/>
  <c r="J285" i="4"/>
  <c r="K284" i="4"/>
  <c r="J284" i="4"/>
  <c r="K283" i="4"/>
  <c r="J283" i="4"/>
  <c r="K277" i="4"/>
  <c r="J277" i="4"/>
  <c r="K276" i="4"/>
  <c r="J276" i="4"/>
  <c r="K275" i="4"/>
  <c r="J275" i="4"/>
  <c r="K274" i="4"/>
  <c r="J274" i="4"/>
  <c r="K273" i="4"/>
  <c r="J273" i="4"/>
  <c r="K267" i="4"/>
  <c r="J267" i="4"/>
  <c r="K266" i="4"/>
  <c r="J266" i="4"/>
  <c r="K265" i="4"/>
  <c r="J265" i="4"/>
  <c r="K264" i="4"/>
  <c r="J264" i="4"/>
  <c r="K263" i="4"/>
  <c r="J263" i="4"/>
  <c r="K257" i="4"/>
  <c r="J257" i="4"/>
  <c r="K256" i="4"/>
  <c r="J256" i="4"/>
  <c r="K255" i="4"/>
  <c r="J255" i="4"/>
  <c r="K254" i="4"/>
  <c r="J254" i="4"/>
  <c r="K253" i="4"/>
  <c r="J253" i="4"/>
  <c r="K247" i="4"/>
  <c r="J247" i="4"/>
  <c r="K246" i="4"/>
  <c r="J246" i="4"/>
  <c r="K245" i="4"/>
  <c r="J245" i="4"/>
  <c r="K244" i="4"/>
  <c r="J244" i="4"/>
  <c r="K243" i="4"/>
  <c r="J243" i="4"/>
  <c r="K237" i="4"/>
  <c r="J237" i="4"/>
  <c r="K236" i="4"/>
  <c r="J236" i="4"/>
  <c r="K235" i="4"/>
  <c r="J235" i="4"/>
  <c r="K234" i="4"/>
  <c r="J234" i="4"/>
  <c r="K233" i="4"/>
  <c r="J233" i="4"/>
  <c r="K227" i="4"/>
  <c r="J227" i="4"/>
  <c r="K226" i="4"/>
  <c r="J226" i="4"/>
  <c r="K225" i="4"/>
  <c r="J225" i="4"/>
  <c r="K224" i="4"/>
  <c r="J224" i="4"/>
  <c r="K223" i="4"/>
  <c r="J223" i="4"/>
  <c r="K217" i="4"/>
  <c r="J217" i="4"/>
  <c r="K216" i="4"/>
  <c r="J216" i="4"/>
  <c r="K215" i="4"/>
  <c r="J215" i="4"/>
  <c r="K214" i="4"/>
  <c r="J214" i="4"/>
  <c r="K213" i="4"/>
  <c r="J213" i="4"/>
  <c r="K207" i="4"/>
  <c r="J207" i="4"/>
  <c r="K206" i="4"/>
  <c r="J206" i="4"/>
  <c r="K205" i="4"/>
  <c r="J205" i="4"/>
  <c r="K204" i="4"/>
  <c r="J204" i="4"/>
  <c r="K203" i="4"/>
  <c r="J203" i="4"/>
  <c r="K197" i="4"/>
  <c r="J197" i="4"/>
  <c r="K196" i="4"/>
  <c r="J196" i="4"/>
  <c r="K195" i="4"/>
  <c r="J195" i="4"/>
  <c r="K194" i="4"/>
  <c r="J194" i="4"/>
  <c r="K193" i="4"/>
  <c r="J193" i="4"/>
  <c r="K187" i="4"/>
  <c r="J187" i="4"/>
  <c r="K186" i="4"/>
  <c r="J186" i="4"/>
  <c r="K185" i="4"/>
  <c r="J185" i="4"/>
  <c r="K184" i="4"/>
  <c r="J184" i="4"/>
  <c r="K183" i="4"/>
  <c r="J183" i="4"/>
  <c r="K177" i="4"/>
  <c r="J177" i="4"/>
  <c r="K176" i="4"/>
  <c r="J176" i="4"/>
  <c r="K175" i="4"/>
  <c r="J175" i="4"/>
  <c r="K174" i="4"/>
  <c r="J174" i="4"/>
  <c r="K173" i="4"/>
  <c r="J173" i="4"/>
  <c r="K167" i="4"/>
  <c r="J167" i="4"/>
  <c r="K166" i="4"/>
  <c r="J166" i="4"/>
  <c r="K165" i="4"/>
  <c r="J165" i="4"/>
  <c r="K164" i="4"/>
  <c r="J164" i="4"/>
  <c r="K163" i="4"/>
  <c r="J163" i="4"/>
  <c r="K157" i="4"/>
  <c r="J157" i="4"/>
  <c r="K156" i="4"/>
  <c r="J156" i="4"/>
  <c r="K155" i="4"/>
  <c r="J155" i="4"/>
  <c r="K154" i="4"/>
  <c r="J154" i="4"/>
  <c r="K153" i="4"/>
  <c r="J153" i="4"/>
  <c r="K147" i="4"/>
  <c r="J147" i="4"/>
  <c r="K146" i="4"/>
  <c r="J146" i="4"/>
  <c r="K145" i="4"/>
  <c r="J145" i="4"/>
  <c r="K144" i="4"/>
  <c r="J144" i="4"/>
  <c r="K143" i="4"/>
  <c r="J143" i="4"/>
  <c r="K137" i="4"/>
  <c r="J137" i="4"/>
  <c r="K136" i="4"/>
  <c r="J136" i="4"/>
  <c r="K135" i="4"/>
  <c r="J135" i="4"/>
  <c r="K134" i="4"/>
  <c r="J134" i="4"/>
  <c r="K133" i="4"/>
  <c r="J133" i="4"/>
  <c r="K127" i="4"/>
  <c r="J127" i="4"/>
  <c r="K126" i="4"/>
  <c r="J126" i="4"/>
  <c r="K125" i="4"/>
  <c r="J125" i="4"/>
  <c r="K124" i="4"/>
  <c r="J124" i="4"/>
  <c r="K123" i="4"/>
  <c r="J123" i="4"/>
  <c r="K117" i="4"/>
  <c r="J117" i="4"/>
  <c r="K116" i="4"/>
  <c r="J116" i="4"/>
  <c r="K115" i="4"/>
  <c r="J115" i="4"/>
  <c r="K114" i="4"/>
  <c r="J114" i="4"/>
  <c r="K113" i="4"/>
  <c r="J113" i="4"/>
  <c r="K107" i="4"/>
  <c r="J107" i="4"/>
  <c r="K106" i="4"/>
  <c r="J106" i="4"/>
  <c r="K105" i="4"/>
  <c r="J105" i="4"/>
  <c r="K104" i="4"/>
  <c r="J104" i="4"/>
  <c r="K103" i="4"/>
  <c r="J103" i="4"/>
  <c r="K97" i="4"/>
  <c r="J97" i="4"/>
  <c r="K96" i="4"/>
  <c r="J96" i="4"/>
  <c r="K95" i="4"/>
  <c r="J95" i="4"/>
  <c r="K94" i="4"/>
  <c r="J94" i="4"/>
  <c r="K93" i="4"/>
  <c r="J93" i="4"/>
  <c r="K87" i="4"/>
  <c r="J87" i="4"/>
  <c r="K86" i="4"/>
  <c r="J86" i="4"/>
  <c r="K85" i="4"/>
  <c r="J85" i="4"/>
  <c r="K84" i="4"/>
  <c r="J84" i="4"/>
  <c r="K83" i="4"/>
  <c r="J83" i="4"/>
  <c r="K77" i="4"/>
  <c r="J77" i="4"/>
  <c r="K76" i="4"/>
  <c r="J76" i="4"/>
  <c r="K75" i="4"/>
  <c r="J75" i="4"/>
  <c r="K74" i="4"/>
  <c r="J74" i="4"/>
  <c r="K73" i="4"/>
  <c r="J73" i="4"/>
  <c r="K67" i="4"/>
  <c r="J67" i="4"/>
  <c r="K66" i="4"/>
  <c r="J66" i="4"/>
  <c r="K65" i="4"/>
  <c r="J65" i="4"/>
  <c r="K64" i="4"/>
  <c r="J64" i="4"/>
  <c r="K63" i="4"/>
  <c r="J63" i="4"/>
  <c r="K57" i="4"/>
  <c r="J57" i="4"/>
  <c r="K56" i="4"/>
  <c r="J56" i="4"/>
  <c r="K55" i="4"/>
  <c r="J55" i="4"/>
  <c r="K54" i="4"/>
  <c r="J54" i="4"/>
  <c r="K53" i="4"/>
  <c r="J53" i="4"/>
  <c r="K47" i="4"/>
  <c r="J47" i="4"/>
  <c r="K46" i="4"/>
  <c r="J46" i="4"/>
  <c r="K45" i="4"/>
  <c r="J45" i="4"/>
  <c r="K44" i="4"/>
  <c r="J44" i="4"/>
  <c r="K43" i="4"/>
  <c r="J43" i="4"/>
  <c r="H49" i="22" l="1"/>
  <c r="G49" i="22"/>
  <c r="F49" i="22"/>
  <c r="P49" i="22" s="1"/>
  <c r="E49" i="22"/>
  <c r="D49" i="22"/>
  <c r="C49" i="22"/>
  <c r="F47" i="22"/>
  <c r="P47" i="22" s="1"/>
  <c r="E47" i="22"/>
  <c r="D47" i="22"/>
  <c r="C47" i="22"/>
  <c r="H46" i="22"/>
  <c r="G46" i="22"/>
  <c r="F46" i="22"/>
  <c r="P46" i="22" s="1"/>
  <c r="E46" i="22"/>
  <c r="D46" i="22"/>
  <c r="C46" i="22"/>
  <c r="H45" i="22"/>
  <c r="G45" i="22"/>
  <c r="F45" i="22"/>
  <c r="P45" i="22" s="1"/>
  <c r="E45" i="22"/>
  <c r="D45" i="22"/>
  <c r="C45" i="22"/>
  <c r="H44" i="22"/>
  <c r="G44" i="22"/>
  <c r="F44" i="22"/>
  <c r="P44" i="22" s="1"/>
  <c r="E44" i="22"/>
  <c r="D44" i="22"/>
  <c r="C44" i="22"/>
  <c r="H43" i="22"/>
  <c r="G43" i="22"/>
  <c r="F43" i="22"/>
  <c r="P43" i="22" s="1"/>
  <c r="E43" i="22"/>
  <c r="D43" i="22"/>
  <c r="C43" i="22"/>
  <c r="H42" i="22"/>
  <c r="G42" i="22"/>
  <c r="F42" i="22"/>
  <c r="P42" i="22" s="1"/>
  <c r="E42" i="22"/>
  <c r="D42" i="22"/>
  <c r="C42" i="22"/>
  <c r="H41" i="22"/>
  <c r="G41" i="22"/>
  <c r="F41" i="22"/>
  <c r="P41" i="22" s="1"/>
  <c r="E41" i="22"/>
  <c r="D41" i="22"/>
  <c r="H40" i="22"/>
  <c r="G40" i="22"/>
  <c r="F40" i="22"/>
  <c r="E40" i="22"/>
  <c r="D40" i="22"/>
  <c r="C40" i="22"/>
  <c r="H39" i="22"/>
  <c r="G39" i="22"/>
  <c r="F39" i="22"/>
  <c r="E39" i="22"/>
  <c r="D39" i="22"/>
  <c r="C39" i="22"/>
  <c r="H38" i="22"/>
  <c r="G38" i="22"/>
  <c r="F38" i="22"/>
  <c r="E38" i="22"/>
  <c r="D38" i="22"/>
  <c r="C38" i="22"/>
  <c r="H37" i="22"/>
  <c r="G37" i="22"/>
  <c r="F37" i="22"/>
  <c r="E37" i="22"/>
  <c r="D37" i="22"/>
  <c r="C37" i="22"/>
  <c r="H36" i="22"/>
  <c r="G36" i="22"/>
  <c r="F36" i="22"/>
  <c r="E36" i="22"/>
  <c r="D36" i="22"/>
  <c r="C36" i="22"/>
  <c r="H35" i="22"/>
  <c r="G35" i="22"/>
  <c r="F35" i="22"/>
  <c r="E35" i="22"/>
  <c r="D35" i="22"/>
  <c r="C35" i="22"/>
  <c r="H34" i="22"/>
  <c r="G34" i="22"/>
  <c r="F34" i="22"/>
  <c r="E34" i="22"/>
  <c r="D34" i="22"/>
  <c r="C34" i="22"/>
  <c r="H33" i="22"/>
  <c r="G33" i="22"/>
  <c r="F33" i="22"/>
  <c r="E33" i="22"/>
  <c r="D33" i="22"/>
  <c r="H32" i="22"/>
  <c r="G32" i="22"/>
  <c r="F32" i="22"/>
  <c r="P32" i="22" s="1"/>
  <c r="E32" i="22"/>
  <c r="D32" i="22"/>
  <c r="C32" i="22"/>
  <c r="H31" i="22"/>
  <c r="G31" i="22"/>
  <c r="F31" i="22"/>
  <c r="P31" i="22" s="1"/>
  <c r="E31" i="22"/>
  <c r="D31" i="22"/>
  <c r="C31" i="22"/>
  <c r="H30" i="22"/>
  <c r="G30" i="22"/>
  <c r="F30" i="22"/>
  <c r="P30" i="22" s="1"/>
  <c r="E30" i="22"/>
  <c r="D30" i="22"/>
  <c r="C30" i="22"/>
  <c r="H29" i="22"/>
  <c r="G29" i="22"/>
  <c r="F29" i="22"/>
  <c r="P29" i="22" s="1"/>
  <c r="E29" i="22"/>
  <c r="D29" i="22"/>
  <c r="C29" i="22"/>
  <c r="H28" i="22"/>
  <c r="G28" i="22"/>
  <c r="F28" i="22"/>
  <c r="P28" i="22" s="1"/>
  <c r="E28" i="22"/>
  <c r="D28" i="22"/>
  <c r="C28" i="22"/>
  <c r="H27" i="22"/>
  <c r="G27" i="22"/>
  <c r="F27" i="22"/>
  <c r="P27" i="22" s="1"/>
  <c r="E27" i="22"/>
  <c r="D27" i="22"/>
  <c r="H26" i="22"/>
  <c r="G26" i="22"/>
  <c r="F26" i="22"/>
  <c r="E26" i="22"/>
  <c r="D26" i="22"/>
  <c r="C26" i="22"/>
  <c r="H25" i="22"/>
  <c r="G25" i="22"/>
  <c r="F25" i="22"/>
  <c r="E25" i="22"/>
  <c r="D25" i="22"/>
  <c r="C25" i="22"/>
  <c r="H24" i="22"/>
  <c r="G24" i="22"/>
  <c r="F24" i="22"/>
  <c r="E24" i="22"/>
  <c r="D24" i="22"/>
  <c r="H23" i="22"/>
  <c r="G23" i="22"/>
  <c r="F23" i="22"/>
  <c r="P23" i="22" s="1"/>
  <c r="E23" i="22"/>
  <c r="D23" i="22"/>
  <c r="C23" i="22"/>
  <c r="H22" i="22"/>
  <c r="G22" i="22"/>
  <c r="F22" i="22"/>
  <c r="P22" i="22" s="1"/>
  <c r="E22" i="22"/>
  <c r="D22" i="22"/>
  <c r="H21" i="22"/>
  <c r="G21" i="22"/>
  <c r="F21" i="22"/>
  <c r="E21" i="22"/>
  <c r="D21" i="22"/>
  <c r="H20" i="22"/>
  <c r="G20" i="22"/>
  <c r="F20" i="22"/>
  <c r="P20" i="22" s="1"/>
  <c r="E20" i="22"/>
  <c r="D20" i="22"/>
  <c r="C20" i="22"/>
  <c r="H19" i="22"/>
  <c r="G19" i="22"/>
  <c r="F19" i="22"/>
  <c r="E19" i="22"/>
  <c r="D19" i="22"/>
  <c r="C19" i="22"/>
  <c r="H18" i="22"/>
  <c r="G18" i="22"/>
  <c r="F18" i="22"/>
  <c r="P18" i="22" s="1"/>
  <c r="E18" i="22"/>
  <c r="D18" i="22"/>
  <c r="C18" i="22"/>
  <c r="H16" i="22"/>
  <c r="G16" i="22"/>
  <c r="F16" i="22"/>
  <c r="P16" i="22" s="1"/>
  <c r="E16" i="22"/>
  <c r="D16" i="22"/>
  <c r="C16" i="22"/>
  <c r="H15" i="22"/>
  <c r="G15" i="22"/>
  <c r="F15" i="22"/>
  <c r="P15" i="22" s="1"/>
  <c r="E15" i="22"/>
  <c r="D15" i="22"/>
  <c r="C15" i="22"/>
  <c r="H14" i="22"/>
  <c r="G14" i="22"/>
  <c r="F14" i="22"/>
  <c r="P14" i="22" s="1"/>
  <c r="E14" i="22"/>
  <c r="D14" i="22"/>
  <c r="C14" i="22"/>
  <c r="H13" i="22"/>
  <c r="G13" i="22"/>
  <c r="F13" i="22"/>
  <c r="E13" i="22"/>
  <c r="D13" i="22"/>
  <c r="C13" i="22"/>
  <c r="H12" i="22"/>
  <c r="G12" i="22"/>
  <c r="F12" i="22"/>
  <c r="P12" i="22" s="1"/>
  <c r="E12" i="22"/>
  <c r="D12" i="22"/>
  <c r="C12" i="22"/>
  <c r="H11" i="22"/>
  <c r="G11" i="22"/>
  <c r="F11" i="22"/>
  <c r="P11" i="22" s="1"/>
  <c r="E11" i="22"/>
  <c r="D11" i="22"/>
  <c r="H10" i="22"/>
  <c r="G10" i="22"/>
  <c r="F10" i="22"/>
  <c r="E10" i="22"/>
  <c r="D10" i="22"/>
  <c r="C10" i="22"/>
  <c r="H9" i="22"/>
  <c r="G9" i="22"/>
  <c r="F9" i="22"/>
  <c r="E9" i="22"/>
  <c r="D9" i="22"/>
  <c r="C9" i="22"/>
  <c r="H8" i="22"/>
  <c r="G8" i="22"/>
  <c r="F8" i="22"/>
  <c r="E8" i="22"/>
  <c r="D8" i="22"/>
  <c r="H17" i="22"/>
  <c r="G17" i="22"/>
  <c r="F17" i="22"/>
  <c r="P17" i="22" s="1"/>
  <c r="E17" i="22"/>
  <c r="D17" i="22"/>
  <c r="P8" i="22" l="1"/>
  <c r="P9" i="22"/>
  <c r="P10" i="22"/>
  <c r="P21" i="22"/>
  <c r="P24" i="22"/>
  <c r="P25" i="22"/>
  <c r="P26" i="22"/>
  <c r="P33" i="22"/>
  <c r="P34" i="22"/>
  <c r="P35" i="22"/>
  <c r="P36" i="22"/>
  <c r="P37" i="22"/>
  <c r="P38" i="22"/>
  <c r="P39" i="22"/>
  <c r="P40" i="22"/>
  <c r="P19" i="22"/>
  <c r="P13" i="22"/>
  <c r="N29" i="22"/>
  <c r="O46" i="19"/>
  <c r="N46" i="19"/>
  <c r="M46" i="19"/>
  <c r="L46" i="19"/>
  <c r="K46" i="19"/>
  <c r="O45" i="19"/>
  <c r="N45" i="19"/>
  <c r="M45" i="19"/>
  <c r="L45" i="19"/>
  <c r="K45" i="19"/>
  <c r="P45" i="19" s="1"/>
  <c r="O44" i="19"/>
  <c r="N44" i="19"/>
  <c r="M44" i="19"/>
  <c r="L44" i="19"/>
  <c r="K44" i="19"/>
  <c r="O43" i="19"/>
  <c r="N43" i="19"/>
  <c r="M43" i="19"/>
  <c r="L43" i="19"/>
  <c r="K43" i="19"/>
  <c r="O42" i="19"/>
  <c r="N42" i="19"/>
  <c r="M42" i="19"/>
  <c r="L42" i="19"/>
  <c r="K42" i="19"/>
  <c r="O41" i="19"/>
  <c r="N41" i="19"/>
  <c r="M41" i="19"/>
  <c r="L41" i="19"/>
  <c r="K41" i="19"/>
  <c r="P41" i="19" s="1"/>
  <c r="O40" i="19"/>
  <c r="N40" i="19"/>
  <c r="M40" i="19"/>
  <c r="L40" i="19"/>
  <c r="K40" i="19"/>
  <c r="O39" i="19"/>
  <c r="N39" i="19"/>
  <c r="M39" i="19"/>
  <c r="L39" i="19"/>
  <c r="K39" i="19"/>
  <c r="P39" i="19" s="1"/>
  <c r="O38" i="19"/>
  <c r="N38" i="19"/>
  <c r="M38" i="19"/>
  <c r="L38" i="19"/>
  <c r="K38" i="19"/>
  <c r="O37" i="19"/>
  <c r="N37" i="19"/>
  <c r="M37" i="19"/>
  <c r="L37" i="19"/>
  <c r="K37" i="19"/>
  <c r="P37" i="19" s="1"/>
  <c r="O36" i="19"/>
  <c r="N36" i="19"/>
  <c r="M36" i="19"/>
  <c r="L36" i="19"/>
  <c r="K36" i="19"/>
  <c r="O35" i="19"/>
  <c r="N35" i="19"/>
  <c r="M35" i="19"/>
  <c r="L35" i="19"/>
  <c r="K35" i="19"/>
  <c r="P35" i="19" s="1"/>
  <c r="O34" i="19"/>
  <c r="N34" i="19"/>
  <c r="M34" i="19"/>
  <c r="L34" i="19"/>
  <c r="K34" i="19"/>
  <c r="O33" i="19"/>
  <c r="N33" i="19"/>
  <c r="M33" i="19"/>
  <c r="L33" i="19"/>
  <c r="K33" i="19"/>
  <c r="O32" i="19"/>
  <c r="N32" i="19"/>
  <c r="M32" i="19"/>
  <c r="L32" i="19"/>
  <c r="K32" i="19"/>
  <c r="O31" i="19"/>
  <c r="N31" i="19"/>
  <c r="M31" i="19"/>
  <c r="L31" i="19"/>
  <c r="K31" i="19"/>
  <c r="O30" i="19"/>
  <c r="N30" i="19"/>
  <c r="M30" i="19"/>
  <c r="L30" i="19"/>
  <c r="K30" i="19"/>
  <c r="O29" i="19"/>
  <c r="N29" i="19"/>
  <c r="M29" i="19"/>
  <c r="L29" i="19"/>
  <c r="K29" i="19"/>
  <c r="P29" i="19" s="1"/>
  <c r="O27" i="19"/>
  <c r="N27" i="19"/>
  <c r="M27" i="19"/>
  <c r="L27" i="19"/>
  <c r="K27" i="19"/>
  <c r="O26" i="19"/>
  <c r="N26" i="19"/>
  <c r="M26" i="19"/>
  <c r="L26" i="19"/>
  <c r="K26" i="19"/>
  <c r="P26" i="19" s="1"/>
  <c r="O25" i="19"/>
  <c r="N25" i="19"/>
  <c r="M25" i="19"/>
  <c r="L25" i="19"/>
  <c r="K25" i="19"/>
  <c r="O24" i="19"/>
  <c r="N24" i="19"/>
  <c r="M24" i="19"/>
  <c r="L24" i="19"/>
  <c r="K24" i="19"/>
  <c r="O23" i="19"/>
  <c r="N23" i="19"/>
  <c r="M23" i="19"/>
  <c r="L23" i="19"/>
  <c r="K23" i="19"/>
  <c r="O22" i="19"/>
  <c r="N22" i="19"/>
  <c r="M22" i="19"/>
  <c r="L22" i="19"/>
  <c r="K22" i="19"/>
  <c r="P22" i="19" s="1"/>
  <c r="O21" i="19"/>
  <c r="N21" i="19"/>
  <c r="M21" i="19"/>
  <c r="L21" i="19"/>
  <c r="K21" i="19"/>
  <c r="O20" i="19"/>
  <c r="N20" i="19"/>
  <c r="M20" i="19"/>
  <c r="L20" i="19"/>
  <c r="K20" i="19"/>
  <c r="P20" i="19" s="1"/>
  <c r="O19" i="19"/>
  <c r="N19" i="19"/>
  <c r="M19" i="19"/>
  <c r="L19" i="19"/>
  <c r="K19" i="19"/>
  <c r="O18" i="19"/>
  <c r="N18" i="19"/>
  <c r="M18" i="19"/>
  <c r="L18" i="19"/>
  <c r="K18" i="19"/>
  <c r="O17" i="19"/>
  <c r="N17" i="19"/>
  <c r="M17" i="19"/>
  <c r="L17" i="19"/>
  <c r="K17" i="19"/>
  <c r="O16" i="19"/>
  <c r="N16" i="19"/>
  <c r="M16" i="19"/>
  <c r="L16" i="19"/>
  <c r="K16" i="19"/>
  <c r="P16" i="19" s="1"/>
  <c r="O15" i="19"/>
  <c r="N15" i="19"/>
  <c r="M15" i="19"/>
  <c r="L15" i="19"/>
  <c r="K15" i="19"/>
  <c r="O14" i="19"/>
  <c r="N14" i="19"/>
  <c r="M14" i="19"/>
  <c r="L14" i="19"/>
  <c r="K14" i="19"/>
  <c r="P14" i="19" s="1"/>
  <c r="O13" i="19"/>
  <c r="N13" i="19"/>
  <c r="M13" i="19"/>
  <c r="L13" i="19"/>
  <c r="K13" i="19"/>
  <c r="O12" i="19"/>
  <c r="N12" i="19"/>
  <c r="M12" i="19"/>
  <c r="L12" i="19"/>
  <c r="K12" i="19"/>
  <c r="O11" i="19"/>
  <c r="N11" i="19"/>
  <c r="M11" i="19"/>
  <c r="L11" i="19"/>
  <c r="K11" i="19"/>
  <c r="O10" i="19"/>
  <c r="N10" i="19"/>
  <c r="M10" i="19"/>
  <c r="L10" i="19"/>
  <c r="K10" i="19"/>
  <c r="P10" i="19" s="1"/>
  <c r="O9" i="19"/>
  <c r="N9" i="19"/>
  <c r="M9" i="19"/>
  <c r="L9" i="19"/>
  <c r="K9" i="19"/>
  <c r="O8" i="19"/>
  <c r="N8" i="19"/>
  <c r="M8" i="19"/>
  <c r="L8" i="19"/>
  <c r="K8" i="19"/>
  <c r="O7" i="19"/>
  <c r="N7" i="19"/>
  <c r="M7" i="19"/>
  <c r="L7" i="19"/>
  <c r="K7" i="19"/>
  <c r="E16" i="7"/>
  <c r="I2" i="19"/>
  <c r="E6" i="22"/>
  <c r="Q6" i="21"/>
  <c r="D6" i="21"/>
  <c r="P25" i="19" l="1"/>
  <c r="P36" i="19"/>
  <c r="P12" i="19"/>
  <c r="P18" i="19"/>
  <c r="P40" i="19"/>
  <c r="P33" i="19"/>
  <c r="P32" i="19"/>
  <c r="P24" i="19"/>
  <c r="P17" i="19"/>
  <c r="P34" i="19"/>
  <c r="P44" i="19"/>
  <c r="P46" i="19"/>
  <c r="P9" i="19"/>
  <c r="P43" i="19"/>
  <c r="P11" i="19"/>
  <c r="P31" i="19"/>
  <c r="V31" i="19" s="1"/>
  <c r="P19" i="19"/>
  <c r="P8" i="19"/>
  <c r="P15" i="19"/>
  <c r="P27" i="19"/>
  <c r="P7" i="19"/>
  <c r="P38" i="19"/>
  <c r="P21" i="19"/>
  <c r="P13" i="19"/>
  <c r="V13" i="19" s="1"/>
  <c r="P42" i="19"/>
  <c r="P30" i="19"/>
  <c r="P23" i="19"/>
  <c r="P438" i="4"/>
  <c r="O438" i="4"/>
  <c r="N438" i="4"/>
  <c r="M438" i="4"/>
  <c r="I438" i="4"/>
  <c r="H438" i="4"/>
  <c r="G438" i="4"/>
  <c r="F438" i="4"/>
  <c r="E438" i="4"/>
  <c r="K438" i="4" s="1"/>
  <c r="D438" i="4"/>
  <c r="J438" i="4" s="1"/>
  <c r="C438" i="4"/>
  <c r="Q437" i="4"/>
  <c r="L437" i="4"/>
  <c r="Q436" i="4"/>
  <c r="L436" i="4"/>
  <c r="Q435" i="4"/>
  <c r="L435" i="4"/>
  <c r="Q434" i="4"/>
  <c r="L434" i="4"/>
  <c r="Q433" i="4"/>
  <c r="L438" i="4"/>
  <c r="P428" i="4"/>
  <c r="O428" i="4"/>
  <c r="N428" i="4"/>
  <c r="M428" i="4"/>
  <c r="I428" i="4"/>
  <c r="H428" i="4"/>
  <c r="G428" i="4"/>
  <c r="F428" i="4"/>
  <c r="E428" i="4"/>
  <c r="K428" i="4" s="1"/>
  <c r="D428" i="4"/>
  <c r="J428" i="4" s="1"/>
  <c r="C428" i="4"/>
  <c r="Q427" i="4"/>
  <c r="L427" i="4"/>
  <c r="Q426" i="4"/>
  <c r="L426" i="4"/>
  <c r="Q425" i="4"/>
  <c r="L425" i="4"/>
  <c r="Q424" i="4"/>
  <c r="L424" i="4"/>
  <c r="Q423" i="4"/>
  <c r="L428" i="4"/>
  <c r="P418" i="4"/>
  <c r="O418" i="4"/>
  <c r="N418" i="4"/>
  <c r="M418" i="4"/>
  <c r="I418" i="4"/>
  <c r="H418" i="4"/>
  <c r="G418" i="4"/>
  <c r="F418" i="4"/>
  <c r="E418" i="4"/>
  <c r="K418" i="4" s="1"/>
  <c r="D418" i="4"/>
  <c r="J418" i="4" s="1"/>
  <c r="C418" i="4"/>
  <c r="Q417" i="4"/>
  <c r="L417" i="4"/>
  <c r="Q416" i="4"/>
  <c r="L416" i="4"/>
  <c r="Q415" i="4"/>
  <c r="L415" i="4"/>
  <c r="Q414" i="4"/>
  <c r="L414" i="4"/>
  <c r="Q413" i="4"/>
  <c r="L418" i="4"/>
  <c r="P408" i="4"/>
  <c r="O408" i="4"/>
  <c r="N408" i="4"/>
  <c r="M408" i="4"/>
  <c r="I408" i="4"/>
  <c r="H408" i="4"/>
  <c r="G408" i="4"/>
  <c r="F408" i="4"/>
  <c r="E408" i="4"/>
  <c r="K408" i="4" s="1"/>
  <c r="D408" i="4"/>
  <c r="J408" i="4" s="1"/>
  <c r="C408" i="4"/>
  <c r="Q407" i="4"/>
  <c r="L407" i="4"/>
  <c r="Q406" i="4"/>
  <c r="L406" i="4"/>
  <c r="Q405" i="4"/>
  <c r="L405" i="4"/>
  <c r="Q404" i="4"/>
  <c r="L404" i="4"/>
  <c r="Q403" i="4"/>
  <c r="L408" i="4"/>
  <c r="P398" i="4"/>
  <c r="O398" i="4"/>
  <c r="N398" i="4"/>
  <c r="M398" i="4"/>
  <c r="I398" i="4"/>
  <c r="H398" i="4"/>
  <c r="G398" i="4"/>
  <c r="F398" i="4"/>
  <c r="E398" i="4"/>
  <c r="K398" i="4" s="1"/>
  <c r="D398" i="4"/>
  <c r="J398" i="4" s="1"/>
  <c r="C398" i="4"/>
  <c r="Q397" i="4"/>
  <c r="L397" i="4"/>
  <c r="Q396" i="4"/>
  <c r="L396" i="4"/>
  <c r="Q395" i="4"/>
  <c r="L395" i="4"/>
  <c r="Q394" i="4"/>
  <c r="L394" i="4"/>
  <c r="Q393" i="4"/>
  <c r="L398" i="4"/>
  <c r="P388" i="4"/>
  <c r="O388" i="4"/>
  <c r="N388" i="4"/>
  <c r="M388" i="4"/>
  <c r="I388" i="4"/>
  <c r="H388" i="4"/>
  <c r="G388" i="4"/>
  <c r="F388" i="4"/>
  <c r="E388" i="4"/>
  <c r="K388" i="4" s="1"/>
  <c r="D388" i="4"/>
  <c r="J388" i="4" s="1"/>
  <c r="C388" i="4"/>
  <c r="Q387" i="4"/>
  <c r="L387" i="4"/>
  <c r="Q386" i="4"/>
  <c r="L386" i="4"/>
  <c r="Q385" i="4"/>
  <c r="L385" i="4"/>
  <c r="Q384" i="4"/>
  <c r="L384" i="4"/>
  <c r="Q383" i="4"/>
  <c r="L388" i="4"/>
  <c r="P378" i="4"/>
  <c r="O378" i="4"/>
  <c r="N378" i="4"/>
  <c r="M378" i="4"/>
  <c r="I378" i="4"/>
  <c r="H378" i="4"/>
  <c r="G378" i="4"/>
  <c r="F378" i="4"/>
  <c r="E378" i="4"/>
  <c r="K378" i="4" s="1"/>
  <c r="D378" i="4"/>
  <c r="J378" i="4" s="1"/>
  <c r="C378" i="4"/>
  <c r="Q377" i="4"/>
  <c r="L377" i="4"/>
  <c r="Q376" i="4"/>
  <c r="L376" i="4"/>
  <c r="Q375" i="4"/>
  <c r="L375" i="4"/>
  <c r="Q374" i="4"/>
  <c r="L374" i="4"/>
  <c r="Q373" i="4"/>
  <c r="L378" i="4"/>
  <c r="P368" i="4"/>
  <c r="O368" i="4"/>
  <c r="N368" i="4"/>
  <c r="M368" i="4"/>
  <c r="I368" i="4"/>
  <c r="H368" i="4"/>
  <c r="G368" i="4"/>
  <c r="F368" i="4"/>
  <c r="E368" i="4"/>
  <c r="K368" i="4" s="1"/>
  <c r="D368" i="4"/>
  <c r="J368" i="4" s="1"/>
  <c r="C368" i="4"/>
  <c r="Q367" i="4"/>
  <c r="L367" i="4"/>
  <c r="Q366" i="4"/>
  <c r="L366" i="4"/>
  <c r="Q365" i="4"/>
  <c r="L365" i="4"/>
  <c r="Q364" i="4"/>
  <c r="L364" i="4"/>
  <c r="Q363" i="4"/>
  <c r="L368" i="4"/>
  <c r="P358" i="4"/>
  <c r="O358" i="4"/>
  <c r="N358" i="4"/>
  <c r="M358" i="4"/>
  <c r="I358" i="4"/>
  <c r="H358" i="4"/>
  <c r="G358" i="4"/>
  <c r="F358" i="4"/>
  <c r="E358" i="4"/>
  <c r="K358" i="4" s="1"/>
  <c r="D358" i="4"/>
  <c r="J358" i="4" s="1"/>
  <c r="C358" i="4"/>
  <c r="Q358" i="4" s="1"/>
  <c r="Q357" i="4"/>
  <c r="L357" i="4"/>
  <c r="Q356" i="4"/>
  <c r="L356" i="4"/>
  <c r="Q355" i="4"/>
  <c r="L355" i="4"/>
  <c r="Q354" i="4"/>
  <c r="L354" i="4"/>
  <c r="Q353" i="4"/>
  <c r="L353" i="4"/>
  <c r="P348" i="4"/>
  <c r="O348" i="4"/>
  <c r="N348" i="4"/>
  <c r="M348" i="4"/>
  <c r="I348" i="4"/>
  <c r="H348" i="4"/>
  <c r="G348" i="4"/>
  <c r="F348" i="4"/>
  <c r="E348" i="4"/>
  <c r="K348" i="4" s="1"/>
  <c r="D348" i="4"/>
  <c r="J348" i="4" s="1"/>
  <c r="C348" i="4"/>
  <c r="Q347" i="4"/>
  <c r="L347" i="4"/>
  <c r="Q346" i="4"/>
  <c r="L346" i="4"/>
  <c r="Q345" i="4"/>
  <c r="L345" i="4"/>
  <c r="Q344" i="4"/>
  <c r="L344" i="4"/>
  <c r="Q343" i="4"/>
  <c r="L348" i="4"/>
  <c r="P338" i="4"/>
  <c r="O338" i="4"/>
  <c r="N338" i="4"/>
  <c r="M338" i="4"/>
  <c r="I338" i="4"/>
  <c r="H338" i="4"/>
  <c r="G338" i="4"/>
  <c r="F338" i="4"/>
  <c r="E338" i="4"/>
  <c r="K338" i="4" s="1"/>
  <c r="D338" i="4"/>
  <c r="J338" i="4" s="1"/>
  <c r="C338" i="4"/>
  <c r="Q337" i="4"/>
  <c r="L337" i="4"/>
  <c r="Q336" i="4"/>
  <c r="L336" i="4"/>
  <c r="Q335" i="4"/>
  <c r="L335" i="4"/>
  <c r="Q334" i="4"/>
  <c r="L334" i="4"/>
  <c r="Q333" i="4"/>
  <c r="L338" i="4"/>
  <c r="P328" i="4"/>
  <c r="O328" i="4"/>
  <c r="N328" i="4"/>
  <c r="M328" i="4"/>
  <c r="I328" i="4"/>
  <c r="H328" i="4"/>
  <c r="G328" i="4"/>
  <c r="F328" i="4"/>
  <c r="E328" i="4"/>
  <c r="K328" i="4" s="1"/>
  <c r="D328" i="4"/>
  <c r="J328" i="4" s="1"/>
  <c r="C328" i="4"/>
  <c r="Q327" i="4"/>
  <c r="L327" i="4"/>
  <c r="Q326" i="4"/>
  <c r="L326" i="4"/>
  <c r="Q325" i="4"/>
  <c r="L325" i="4"/>
  <c r="Q324" i="4"/>
  <c r="L324" i="4"/>
  <c r="Q323" i="4"/>
  <c r="L328" i="4"/>
  <c r="P318" i="4"/>
  <c r="O318" i="4"/>
  <c r="N318" i="4"/>
  <c r="M318" i="4"/>
  <c r="I318" i="4"/>
  <c r="H318" i="4"/>
  <c r="G318" i="4"/>
  <c r="F318" i="4"/>
  <c r="E318" i="4"/>
  <c r="K318" i="4" s="1"/>
  <c r="D318" i="4"/>
  <c r="J318" i="4" s="1"/>
  <c r="C318" i="4"/>
  <c r="Q317" i="4"/>
  <c r="L317" i="4"/>
  <c r="Q316" i="4"/>
  <c r="L316" i="4"/>
  <c r="Q315" i="4"/>
  <c r="L315" i="4"/>
  <c r="Q314" i="4"/>
  <c r="L314" i="4"/>
  <c r="Q313" i="4"/>
  <c r="L318" i="4"/>
  <c r="P308" i="4"/>
  <c r="O308" i="4"/>
  <c r="N308" i="4"/>
  <c r="M308" i="4"/>
  <c r="I308" i="4"/>
  <c r="H308" i="4"/>
  <c r="G308" i="4"/>
  <c r="F308" i="4"/>
  <c r="E308" i="4"/>
  <c r="K308" i="4" s="1"/>
  <c r="D308" i="4"/>
  <c r="J308" i="4" s="1"/>
  <c r="C308" i="4"/>
  <c r="Q307" i="4"/>
  <c r="L307" i="4"/>
  <c r="Q306" i="4"/>
  <c r="L306" i="4"/>
  <c r="Q305" i="4"/>
  <c r="L305" i="4"/>
  <c r="Q304" i="4"/>
  <c r="L304" i="4"/>
  <c r="Q303" i="4"/>
  <c r="L308" i="4"/>
  <c r="P298" i="4"/>
  <c r="O298" i="4"/>
  <c r="N298" i="4"/>
  <c r="M298" i="4"/>
  <c r="I298" i="4"/>
  <c r="H298" i="4"/>
  <c r="G298" i="4"/>
  <c r="F298" i="4"/>
  <c r="E298" i="4"/>
  <c r="K298" i="4" s="1"/>
  <c r="D298" i="4"/>
  <c r="J298" i="4" s="1"/>
  <c r="C298" i="4"/>
  <c r="Q297" i="4"/>
  <c r="L297" i="4"/>
  <c r="Q296" i="4"/>
  <c r="L296" i="4"/>
  <c r="Q295" i="4"/>
  <c r="L295" i="4"/>
  <c r="Q294" i="4"/>
  <c r="L294" i="4"/>
  <c r="Q293" i="4"/>
  <c r="L298" i="4"/>
  <c r="P288" i="4"/>
  <c r="O288" i="4"/>
  <c r="N288" i="4"/>
  <c r="M288" i="4"/>
  <c r="I288" i="4"/>
  <c r="H288" i="4"/>
  <c r="G288" i="4"/>
  <c r="F288" i="4"/>
  <c r="E288" i="4"/>
  <c r="K288" i="4" s="1"/>
  <c r="D288" i="4"/>
  <c r="J288" i="4" s="1"/>
  <c r="C288" i="4"/>
  <c r="Q287" i="4"/>
  <c r="L287" i="4"/>
  <c r="Q286" i="4"/>
  <c r="L286" i="4"/>
  <c r="Q285" i="4"/>
  <c r="L285" i="4"/>
  <c r="Q284" i="4"/>
  <c r="L284" i="4"/>
  <c r="Q283" i="4"/>
  <c r="L288" i="4"/>
  <c r="P278" i="4"/>
  <c r="O278" i="4"/>
  <c r="N278" i="4"/>
  <c r="M278" i="4"/>
  <c r="I278" i="4"/>
  <c r="H278" i="4"/>
  <c r="G278" i="4"/>
  <c r="F278" i="4"/>
  <c r="E278" i="4"/>
  <c r="K278" i="4" s="1"/>
  <c r="D278" i="4"/>
  <c r="J278" i="4" s="1"/>
  <c r="C278" i="4"/>
  <c r="Q277" i="4"/>
  <c r="L277" i="4"/>
  <c r="Q276" i="4"/>
  <c r="L276" i="4"/>
  <c r="Q275" i="4"/>
  <c r="L275" i="4"/>
  <c r="Q274" i="4"/>
  <c r="L274" i="4"/>
  <c r="Q273" i="4"/>
  <c r="L278" i="4"/>
  <c r="P268" i="4"/>
  <c r="O268" i="4"/>
  <c r="N268" i="4"/>
  <c r="M268" i="4"/>
  <c r="I268" i="4"/>
  <c r="H268" i="4"/>
  <c r="G268" i="4"/>
  <c r="F268" i="4"/>
  <c r="E268" i="4"/>
  <c r="K268" i="4" s="1"/>
  <c r="D268" i="4"/>
  <c r="J268" i="4" s="1"/>
  <c r="C268" i="4"/>
  <c r="Q267" i="4"/>
  <c r="L267" i="4"/>
  <c r="Q266" i="4"/>
  <c r="L266" i="4"/>
  <c r="Q265" i="4"/>
  <c r="L265" i="4"/>
  <c r="Q264" i="4"/>
  <c r="L264" i="4"/>
  <c r="Q263" i="4"/>
  <c r="L268" i="4"/>
  <c r="P258" i="4"/>
  <c r="O258" i="4"/>
  <c r="N258" i="4"/>
  <c r="Y258" i="4" s="1"/>
  <c r="M258" i="4"/>
  <c r="I258" i="4"/>
  <c r="X258" i="4" s="1"/>
  <c r="H258" i="4"/>
  <c r="G258" i="4"/>
  <c r="F258" i="4"/>
  <c r="E258" i="4"/>
  <c r="O49" i="22"/>
  <c r="N49" i="22"/>
  <c r="O47" i="22"/>
  <c r="N47" i="22"/>
  <c r="O46" i="22"/>
  <c r="N46" i="22"/>
  <c r="O45" i="22"/>
  <c r="N45" i="22"/>
  <c r="O44" i="22"/>
  <c r="N44" i="22"/>
  <c r="O43" i="22"/>
  <c r="N43" i="22"/>
  <c r="O42" i="22"/>
  <c r="N42" i="22"/>
  <c r="C41" i="22"/>
  <c r="N41" i="22" s="1"/>
  <c r="O40" i="22"/>
  <c r="N40" i="22"/>
  <c r="O39" i="22"/>
  <c r="N39" i="22"/>
  <c r="O38" i="22"/>
  <c r="N38" i="22"/>
  <c r="O37" i="22"/>
  <c r="N37" i="22"/>
  <c r="O36" i="22"/>
  <c r="N36" i="22"/>
  <c r="O35" i="22"/>
  <c r="N35" i="22"/>
  <c r="O34" i="22"/>
  <c r="N34" i="22"/>
  <c r="N33" i="22"/>
  <c r="O32" i="22"/>
  <c r="N32" i="22"/>
  <c r="O31" i="22"/>
  <c r="N31" i="22"/>
  <c r="O30" i="22"/>
  <c r="N30" i="22"/>
  <c r="O29" i="22"/>
  <c r="O28" i="22"/>
  <c r="N28" i="22"/>
  <c r="N27" i="22"/>
  <c r="C27" i="22"/>
  <c r="O27" i="22" s="1"/>
  <c r="O26" i="22"/>
  <c r="N26" i="22"/>
  <c r="O25" i="22"/>
  <c r="N25" i="22"/>
  <c r="N24" i="22"/>
  <c r="O23" i="22"/>
  <c r="N23" i="22"/>
  <c r="N22" i="22"/>
  <c r="C22" i="22"/>
  <c r="O22" i="22" s="1"/>
  <c r="N21" i="22"/>
  <c r="C21" i="22"/>
  <c r="O21" i="22" s="1"/>
  <c r="O20" i="22"/>
  <c r="N20" i="22"/>
  <c r="O19" i="22"/>
  <c r="N19" i="22"/>
  <c r="O18" i="22"/>
  <c r="N18" i="22"/>
  <c r="N17" i="22"/>
  <c r="C17" i="22"/>
  <c r="O17" i="22" s="1"/>
  <c r="O16" i="22"/>
  <c r="N16" i="22"/>
  <c r="O15" i="22"/>
  <c r="N15" i="22"/>
  <c r="O14" i="22"/>
  <c r="N14" i="22"/>
  <c r="O13" i="22"/>
  <c r="N13" i="22"/>
  <c r="O12" i="22"/>
  <c r="N12" i="22"/>
  <c r="N11" i="22"/>
  <c r="C11" i="22"/>
  <c r="O11" i="22" s="1"/>
  <c r="O10" i="22"/>
  <c r="N10" i="22"/>
  <c r="O9" i="22"/>
  <c r="N9" i="22"/>
  <c r="N8" i="22"/>
  <c r="I6" i="22"/>
  <c r="L6" i="22"/>
  <c r="K6" i="22"/>
  <c r="J6" i="22"/>
  <c r="H6" i="22"/>
  <c r="G6" i="22"/>
  <c r="F6" i="22"/>
  <c r="D6" i="22"/>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A10" i="2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O9" i="21"/>
  <c r="N9" i="21"/>
  <c r="N10" i="21" s="1"/>
  <c r="N11" i="21" s="1"/>
  <c r="N12" i="21" s="1"/>
  <c r="N13" i="21" s="1"/>
  <c r="N14" i="21" s="1"/>
  <c r="N15" i="21" s="1"/>
  <c r="N16" i="21" s="1"/>
  <c r="N17" i="21" s="1"/>
  <c r="N18" i="21" s="1"/>
  <c r="N19" i="21" s="1"/>
  <c r="N20" i="21" s="1"/>
  <c r="N21" i="21" s="1"/>
  <c r="N22" i="21" s="1"/>
  <c r="N23" i="21" s="1"/>
  <c r="N24" i="21" s="1"/>
  <c r="N25" i="21" s="1"/>
  <c r="N26" i="21" s="1"/>
  <c r="N27" i="21" s="1"/>
  <c r="N28" i="21" s="1"/>
  <c r="N29" i="21" s="1"/>
  <c r="N30" i="21" s="1"/>
  <c r="N31" i="21" s="1"/>
  <c r="N32" i="21" s="1"/>
  <c r="N33" i="21" s="1"/>
  <c r="N34" i="21" s="1"/>
  <c r="N35" i="21" s="1"/>
  <c r="N36" i="21" s="1"/>
  <c r="N37" i="21" s="1"/>
  <c r="N38" i="21" s="1"/>
  <c r="N39" i="21" s="1"/>
  <c r="N40" i="21" s="1"/>
  <c r="N41" i="21" s="1"/>
  <c r="N42" i="21" s="1"/>
  <c r="N43" i="21" s="1"/>
  <c r="N44" i="21" s="1"/>
  <c r="N45" i="21" s="1"/>
  <c r="N46" i="21" s="1"/>
  <c r="N47" i="21" s="1"/>
  <c r="A9" i="21"/>
  <c r="O8" i="21"/>
  <c r="O7" i="21"/>
  <c r="U6" i="21"/>
  <c r="B7" i="21"/>
  <c r="Y6" i="21"/>
  <c r="X6" i="21"/>
  <c r="W6" i="21"/>
  <c r="V6" i="21"/>
  <c r="T6" i="21"/>
  <c r="S6" i="21"/>
  <c r="R6" i="21"/>
  <c r="P6" i="21"/>
  <c r="K6" i="21"/>
  <c r="J6" i="21"/>
  <c r="I6" i="21"/>
  <c r="H6" i="21"/>
  <c r="G6" i="21"/>
  <c r="F6" i="21"/>
  <c r="E6" i="21"/>
  <c r="C6" i="21"/>
  <c r="L45" i="20"/>
  <c r="M45" i="20" s="1"/>
  <c r="G45" i="20"/>
  <c r="E45" i="20"/>
  <c r="C45" i="20"/>
  <c r="L44" i="20"/>
  <c r="M44" i="20" s="1"/>
  <c r="G44" i="20"/>
  <c r="C44" i="20"/>
  <c r="E44" i="20" s="1"/>
  <c r="L43" i="20"/>
  <c r="M43" i="20" s="1"/>
  <c r="G43" i="20"/>
  <c r="C43" i="20"/>
  <c r="E43" i="20" s="1"/>
  <c r="M42" i="20"/>
  <c r="L42" i="20"/>
  <c r="I42" i="20"/>
  <c r="R42" i="20" s="1"/>
  <c r="G42" i="20"/>
  <c r="C42" i="20"/>
  <c r="E42" i="20" s="1"/>
  <c r="L41" i="20"/>
  <c r="M41" i="20" s="1"/>
  <c r="G41" i="20"/>
  <c r="E41" i="20"/>
  <c r="C41" i="20"/>
  <c r="H41" i="20" s="1"/>
  <c r="L40" i="20"/>
  <c r="M40" i="20" s="1"/>
  <c r="G40" i="20"/>
  <c r="C40" i="20"/>
  <c r="E40" i="20" s="1"/>
  <c r="L39" i="20"/>
  <c r="G39" i="20"/>
  <c r="C39" i="20"/>
  <c r="L38" i="20"/>
  <c r="G38" i="20"/>
  <c r="C38" i="20"/>
  <c r="E38" i="20" s="1"/>
  <c r="L37" i="20"/>
  <c r="M37" i="20" s="1"/>
  <c r="G37" i="20"/>
  <c r="C37" i="20"/>
  <c r="E37" i="20" s="1"/>
  <c r="L36" i="20"/>
  <c r="M36" i="20" s="1"/>
  <c r="G36" i="20"/>
  <c r="C36" i="20"/>
  <c r="E36" i="20" s="1"/>
  <c r="L35" i="20"/>
  <c r="O35" i="20" s="1"/>
  <c r="G35" i="20"/>
  <c r="C35" i="20"/>
  <c r="E35" i="20" s="1"/>
  <c r="L34" i="20"/>
  <c r="M34" i="20" s="1"/>
  <c r="G34" i="20"/>
  <c r="C34" i="20"/>
  <c r="E34" i="20" s="1"/>
  <c r="L33" i="20"/>
  <c r="M33" i="20" s="1"/>
  <c r="G33" i="20"/>
  <c r="C33" i="20"/>
  <c r="L32" i="20"/>
  <c r="M32" i="20" s="1"/>
  <c r="G32" i="20"/>
  <c r="C32" i="20"/>
  <c r="E32" i="20" s="1"/>
  <c r="L31" i="20"/>
  <c r="M31" i="20" s="1"/>
  <c r="G31" i="20"/>
  <c r="C31" i="20"/>
  <c r="L30" i="20"/>
  <c r="M30" i="20" s="1"/>
  <c r="I30" i="20"/>
  <c r="R30" i="20" s="1"/>
  <c r="G30" i="20"/>
  <c r="C30" i="20"/>
  <c r="E30" i="20" s="1"/>
  <c r="L29" i="20"/>
  <c r="M29" i="20" s="1"/>
  <c r="G29" i="20"/>
  <c r="C29" i="20"/>
  <c r="E29" i="20" s="1"/>
  <c r="L28" i="20"/>
  <c r="G28" i="20"/>
  <c r="C28" i="20"/>
  <c r="E28" i="20" s="1"/>
  <c r="R27" i="20"/>
  <c r="M27" i="20"/>
  <c r="C27" i="20"/>
  <c r="E27" i="20" s="1"/>
  <c r="L26" i="20"/>
  <c r="M26" i="20" s="1"/>
  <c r="G26" i="20"/>
  <c r="C26" i="20"/>
  <c r="M25" i="20"/>
  <c r="L25" i="20"/>
  <c r="I25" i="20"/>
  <c r="R25" i="20" s="1"/>
  <c r="G25" i="20"/>
  <c r="C25" i="20"/>
  <c r="H25" i="20" s="1"/>
  <c r="L24" i="20"/>
  <c r="O24" i="20" s="1"/>
  <c r="G24" i="20"/>
  <c r="C24" i="20"/>
  <c r="E24" i="20" s="1"/>
  <c r="M23" i="20"/>
  <c r="L23" i="20"/>
  <c r="I23" i="20"/>
  <c r="O23" i="20" s="1"/>
  <c r="G23" i="20"/>
  <c r="C23" i="20"/>
  <c r="E23" i="20" s="1"/>
  <c r="L22" i="20"/>
  <c r="M22" i="20" s="1"/>
  <c r="G22" i="20"/>
  <c r="C22" i="20"/>
  <c r="E22" i="20" s="1"/>
  <c r="M21" i="20"/>
  <c r="L21" i="20"/>
  <c r="I21" i="20"/>
  <c r="R21" i="20" s="1"/>
  <c r="G21" i="20"/>
  <c r="E21" i="20"/>
  <c r="C21" i="20"/>
  <c r="L20" i="20"/>
  <c r="G20" i="20"/>
  <c r="C20" i="20"/>
  <c r="E20" i="20" s="1"/>
  <c r="M19" i="20"/>
  <c r="L19" i="20"/>
  <c r="I19" i="20"/>
  <c r="R19" i="20" s="1"/>
  <c r="G19" i="20"/>
  <c r="C19" i="20"/>
  <c r="H19" i="20" s="1"/>
  <c r="L18" i="20"/>
  <c r="M18" i="20" s="1"/>
  <c r="G18" i="20"/>
  <c r="C18" i="20"/>
  <c r="E18" i="20" s="1"/>
  <c r="M17" i="20"/>
  <c r="L17" i="20"/>
  <c r="I17" i="20"/>
  <c r="R17" i="20" s="1"/>
  <c r="G17" i="20"/>
  <c r="E17" i="20"/>
  <c r="C17" i="20"/>
  <c r="L16" i="20"/>
  <c r="M16" i="20" s="1"/>
  <c r="G16" i="20"/>
  <c r="C16" i="20"/>
  <c r="E16" i="20" s="1"/>
  <c r="L15" i="20"/>
  <c r="O15" i="20" s="1"/>
  <c r="G15" i="20"/>
  <c r="C15" i="20"/>
  <c r="L14" i="20"/>
  <c r="M14" i="20" s="1"/>
  <c r="G14" i="20"/>
  <c r="C14" i="20"/>
  <c r="E14" i="20" s="1"/>
  <c r="L13" i="20"/>
  <c r="M13" i="20" s="1"/>
  <c r="G13" i="20"/>
  <c r="C13" i="20"/>
  <c r="L12" i="20"/>
  <c r="M12" i="20" s="1"/>
  <c r="G12" i="20"/>
  <c r="C12" i="20"/>
  <c r="L11" i="20"/>
  <c r="M11" i="20" s="1"/>
  <c r="G11" i="20"/>
  <c r="C11" i="20"/>
  <c r="L10" i="20"/>
  <c r="M10" i="20" s="1"/>
  <c r="G10" i="20"/>
  <c r="C10" i="20"/>
  <c r="M9" i="20"/>
  <c r="L9" i="20"/>
  <c r="O9" i="20" s="1"/>
  <c r="I9" i="20"/>
  <c r="R9" i="20" s="1"/>
  <c r="G9" i="20"/>
  <c r="C9" i="20"/>
  <c r="E9" i="20" s="1"/>
  <c r="L8" i="20"/>
  <c r="M8" i="20" s="1"/>
  <c r="G8" i="20"/>
  <c r="C8" i="20"/>
  <c r="H8" i="20" s="1"/>
  <c r="L7" i="20"/>
  <c r="M7" i="20" s="1"/>
  <c r="G7" i="20"/>
  <c r="C7" i="20"/>
  <c r="H7" i="20" s="1"/>
  <c r="A7" i="20"/>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L6" i="20"/>
  <c r="G6" i="20"/>
  <c r="C6" i="20"/>
  <c r="H6" i="20" s="1"/>
  <c r="K5" i="20"/>
  <c r="J5" i="20"/>
  <c r="D5" i="20"/>
  <c r="F5" i="20"/>
  <c r="V48" i="19"/>
  <c r="V47" i="19"/>
  <c r="V46" i="19"/>
  <c r="V45" i="19"/>
  <c r="V44" i="19"/>
  <c r="V43" i="19"/>
  <c r="V42" i="19"/>
  <c r="V41" i="19"/>
  <c r="V40" i="19"/>
  <c r="V39" i="19"/>
  <c r="V38" i="19"/>
  <c r="V37" i="19"/>
  <c r="V36" i="19"/>
  <c r="V35" i="19"/>
  <c r="V34" i="19"/>
  <c r="V33" i="19"/>
  <c r="V32" i="19"/>
  <c r="V30" i="19"/>
  <c r="V29" i="19"/>
  <c r="V28" i="19"/>
  <c r="V27" i="19"/>
  <c r="V26" i="19"/>
  <c r="V25" i="19"/>
  <c r="V24" i="19"/>
  <c r="V23" i="19"/>
  <c r="V22" i="19"/>
  <c r="V21" i="19"/>
  <c r="V20" i="19"/>
  <c r="V19" i="19"/>
  <c r="V18" i="19"/>
  <c r="V17" i="19"/>
  <c r="V16" i="19"/>
  <c r="V15" i="19"/>
  <c r="V14" i="19"/>
  <c r="V12" i="19"/>
  <c r="V11" i="19"/>
  <c r="V10" i="19"/>
  <c r="V9" i="19"/>
  <c r="V8" i="19"/>
  <c r="A8" i="19"/>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V7" i="19"/>
  <c r="P5" i="19"/>
  <c r="O5" i="19"/>
  <c r="N5" i="19"/>
  <c r="M5" i="19"/>
  <c r="L5" i="19"/>
  <c r="K5" i="19"/>
  <c r="I5" i="19"/>
  <c r="H5" i="19"/>
  <c r="G5" i="19"/>
  <c r="F5" i="19"/>
  <c r="E5" i="19"/>
  <c r="D5" i="19"/>
  <c r="V5" i="19"/>
  <c r="G54" i="7"/>
  <c r="G48" i="7"/>
  <c r="E48" i="7"/>
  <c r="B48" i="7"/>
  <c r="G46" i="7"/>
  <c r="E46" i="7"/>
  <c r="G45" i="7"/>
  <c r="E45" i="7"/>
  <c r="G44" i="7"/>
  <c r="E44" i="7"/>
  <c r="G43" i="7"/>
  <c r="E43" i="7"/>
  <c r="G42" i="7"/>
  <c r="E42" i="7"/>
  <c r="G41" i="7"/>
  <c r="E41" i="7"/>
  <c r="G40" i="7"/>
  <c r="E40" i="7"/>
  <c r="G39" i="7"/>
  <c r="E39" i="7"/>
  <c r="G38" i="7"/>
  <c r="E38" i="7"/>
  <c r="G37" i="7"/>
  <c r="E37" i="7"/>
  <c r="G36" i="7"/>
  <c r="E36" i="7"/>
  <c r="G35" i="7"/>
  <c r="E35" i="7"/>
  <c r="G34" i="7"/>
  <c r="E34" i="7"/>
  <c r="G33" i="7"/>
  <c r="E33" i="7"/>
  <c r="G31" i="7"/>
  <c r="E31" i="7"/>
  <c r="G30" i="7"/>
  <c r="E30" i="7"/>
  <c r="G29" i="7"/>
  <c r="E29" i="7"/>
  <c r="G28" i="7"/>
  <c r="E28" i="7"/>
  <c r="G27" i="7"/>
  <c r="E27" i="7"/>
  <c r="G26" i="7"/>
  <c r="E26" i="7"/>
  <c r="G25" i="7"/>
  <c r="E25" i="7"/>
  <c r="G24" i="7"/>
  <c r="E24" i="7"/>
  <c r="G22" i="7"/>
  <c r="E22" i="7"/>
  <c r="G21" i="7"/>
  <c r="E21" i="7"/>
  <c r="G20" i="7"/>
  <c r="G19" i="7"/>
  <c r="E19" i="7"/>
  <c r="G18" i="7"/>
  <c r="E18" i="7"/>
  <c r="G17" i="7"/>
  <c r="G16" i="7"/>
  <c r="G15" i="7"/>
  <c r="E15" i="7"/>
  <c r="G14" i="7"/>
  <c r="E14" i="7"/>
  <c r="G13" i="7"/>
  <c r="E13" i="7"/>
  <c r="G12" i="7"/>
  <c r="E12" i="7"/>
  <c r="G11" i="7"/>
  <c r="E11" i="7"/>
  <c r="G10" i="7"/>
  <c r="E10" i="7"/>
  <c r="G9" i="7"/>
  <c r="E9" i="7"/>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G8" i="7"/>
  <c r="E8" i="7"/>
  <c r="A8" i="7"/>
  <c r="D3" i="7"/>
  <c r="G54" i="6"/>
  <c r="I48" i="6"/>
  <c r="F48" i="6"/>
  <c r="I46" i="6"/>
  <c r="F46" i="6"/>
  <c r="I45" i="6"/>
  <c r="F45" i="6"/>
  <c r="I44" i="6"/>
  <c r="F44" i="6"/>
  <c r="I43" i="6"/>
  <c r="F43" i="6"/>
  <c r="I42" i="6"/>
  <c r="F42" i="6"/>
  <c r="I41" i="6"/>
  <c r="F41" i="6"/>
  <c r="I40" i="6"/>
  <c r="F40" i="6"/>
  <c r="I39" i="6"/>
  <c r="F39" i="6"/>
  <c r="I38" i="6"/>
  <c r="F38" i="6"/>
  <c r="I37" i="6"/>
  <c r="F37" i="6"/>
  <c r="I36" i="6"/>
  <c r="F36" i="6"/>
  <c r="I35" i="6"/>
  <c r="F35" i="6"/>
  <c r="I34" i="6"/>
  <c r="F34" i="6"/>
  <c r="I33" i="6"/>
  <c r="F33" i="6"/>
  <c r="I32" i="6"/>
  <c r="F32" i="6"/>
  <c r="I31" i="6"/>
  <c r="F31" i="6"/>
  <c r="I30" i="6"/>
  <c r="F30" i="6"/>
  <c r="I29" i="6"/>
  <c r="F29" i="6"/>
  <c r="F28" i="6"/>
  <c r="I27" i="6"/>
  <c r="F27" i="6"/>
  <c r="I26" i="6"/>
  <c r="I25" i="6"/>
  <c r="F25" i="6"/>
  <c r="I24" i="6"/>
  <c r="F24" i="6"/>
  <c r="I23" i="6"/>
  <c r="F23" i="6"/>
  <c r="I22" i="6"/>
  <c r="F22" i="6"/>
  <c r="I21" i="6"/>
  <c r="F21" i="6"/>
  <c r="I20" i="6"/>
  <c r="F20" i="6"/>
  <c r="I19" i="6"/>
  <c r="F19" i="6"/>
  <c r="I18" i="6"/>
  <c r="F18" i="6"/>
  <c r="I17" i="6"/>
  <c r="F17" i="6"/>
  <c r="I16" i="6"/>
  <c r="F16" i="6"/>
  <c r="I15" i="6"/>
  <c r="I14" i="6"/>
  <c r="F14" i="6"/>
  <c r="I13" i="6"/>
  <c r="F13" i="6"/>
  <c r="I12" i="6"/>
  <c r="F12" i="6"/>
  <c r="I11" i="6"/>
  <c r="F11" i="6"/>
  <c r="I10" i="6"/>
  <c r="F10" i="6"/>
  <c r="I9" i="6"/>
  <c r="F9" i="6"/>
  <c r="A9" i="6"/>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I8" i="6"/>
  <c r="F8" i="6"/>
  <c r="A8" i="6"/>
  <c r="I7" i="6"/>
  <c r="F7" i="6"/>
  <c r="H6" i="6"/>
  <c r="G6" i="6"/>
  <c r="E6" i="6"/>
  <c r="D6" i="6"/>
  <c r="C6" i="6"/>
  <c r="D3" i="6"/>
  <c r="Z438" i="4"/>
  <c r="Y438" i="4"/>
  <c r="X438" i="4"/>
  <c r="W438" i="4"/>
  <c r="Q438" i="4"/>
  <c r="L433" i="4"/>
  <c r="Z428" i="4"/>
  <c r="Y428" i="4"/>
  <c r="X428" i="4"/>
  <c r="W428" i="4"/>
  <c r="V428" i="4"/>
  <c r="Q428" i="4"/>
  <c r="L423" i="4"/>
  <c r="Z418" i="4"/>
  <c r="Y418" i="4"/>
  <c r="X418" i="4"/>
  <c r="W418" i="4"/>
  <c r="V418" i="4"/>
  <c r="Q418" i="4"/>
  <c r="L413" i="4"/>
  <c r="Z408" i="4"/>
  <c r="Y408" i="4"/>
  <c r="X408" i="4"/>
  <c r="W408" i="4"/>
  <c r="V408" i="4"/>
  <c r="Q408" i="4"/>
  <c r="L403" i="4"/>
  <c r="Z398" i="4"/>
  <c r="Y398" i="4"/>
  <c r="X398" i="4"/>
  <c r="W398" i="4"/>
  <c r="V398" i="4"/>
  <c r="Q398" i="4"/>
  <c r="L393" i="4"/>
  <c r="Z388" i="4"/>
  <c r="Y388" i="4"/>
  <c r="X388" i="4"/>
  <c r="W388" i="4"/>
  <c r="V388" i="4"/>
  <c r="Q388" i="4"/>
  <c r="L383" i="4"/>
  <c r="Z378" i="4"/>
  <c r="Y378" i="4"/>
  <c r="X378" i="4"/>
  <c r="W378" i="4"/>
  <c r="V378" i="4"/>
  <c r="Q378" i="4"/>
  <c r="L373" i="4"/>
  <c r="Z368" i="4"/>
  <c r="Y368" i="4"/>
  <c r="X368" i="4"/>
  <c r="W368" i="4"/>
  <c r="V368" i="4"/>
  <c r="Q368" i="4"/>
  <c r="L363" i="4"/>
  <c r="Z358" i="4"/>
  <c r="Y358" i="4"/>
  <c r="X358" i="4"/>
  <c r="W358" i="4"/>
  <c r="V358" i="4"/>
  <c r="Z348" i="4"/>
  <c r="Y348" i="4"/>
  <c r="X348" i="4"/>
  <c r="W348" i="4"/>
  <c r="V348" i="4"/>
  <c r="Q348" i="4"/>
  <c r="L343" i="4"/>
  <c r="Z338" i="4"/>
  <c r="Y338" i="4"/>
  <c r="X338" i="4"/>
  <c r="W338" i="4"/>
  <c r="V338" i="4"/>
  <c r="Q338" i="4"/>
  <c r="L333" i="4"/>
  <c r="Z328" i="4"/>
  <c r="Y328" i="4"/>
  <c r="X328" i="4"/>
  <c r="W328" i="4"/>
  <c r="V328" i="4"/>
  <c r="Q328" i="4"/>
  <c r="L323" i="4"/>
  <c r="Z318" i="4"/>
  <c r="Y318" i="4"/>
  <c r="X318" i="4"/>
  <c r="W318" i="4"/>
  <c r="V318" i="4"/>
  <c r="Q318" i="4"/>
  <c r="L313" i="4"/>
  <c r="Z308" i="4"/>
  <c r="Y308" i="4"/>
  <c r="X308" i="4"/>
  <c r="W308" i="4"/>
  <c r="V308" i="4"/>
  <c r="Q308" i="4"/>
  <c r="L303" i="4"/>
  <c r="Z298" i="4"/>
  <c r="Y298" i="4"/>
  <c r="X298" i="4"/>
  <c r="W298" i="4"/>
  <c r="V298" i="4"/>
  <c r="Q298" i="4"/>
  <c r="L293" i="4"/>
  <c r="Z288" i="4"/>
  <c r="Y288" i="4"/>
  <c r="X288" i="4"/>
  <c r="W288" i="4"/>
  <c r="V288" i="4"/>
  <c r="Q288" i="4"/>
  <c r="L283" i="4"/>
  <c r="Z278" i="4"/>
  <c r="Y278" i="4"/>
  <c r="X278" i="4"/>
  <c r="W278" i="4"/>
  <c r="V278" i="4"/>
  <c r="Q278" i="4"/>
  <c r="L273" i="4"/>
  <c r="Z268" i="4"/>
  <c r="Y268" i="4"/>
  <c r="X268" i="4"/>
  <c r="W268" i="4"/>
  <c r="V268" i="4"/>
  <c r="Q268" i="4"/>
  <c r="L263" i="4"/>
  <c r="W258" i="4"/>
  <c r="Q258" i="4"/>
  <c r="D258" i="4"/>
  <c r="C258" i="4"/>
  <c r="Q257" i="4"/>
  <c r="L257" i="4"/>
  <c r="Q256" i="4"/>
  <c r="L256" i="4"/>
  <c r="Q255" i="4"/>
  <c r="L255" i="4"/>
  <c r="Q254" i="4"/>
  <c r="L254" i="4"/>
  <c r="Q253" i="4"/>
  <c r="L253" i="4"/>
  <c r="Y248" i="4"/>
  <c r="W248" i="4"/>
  <c r="P248" i="4"/>
  <c r="Z248" i="4" s="1"/>
  <c r="O248" i="4"/>
  <c r="N248" i="4"/>
  <c r="M248" i="4"/>
  <c r="I248" i="4"/>
  <c r="X248" i="4" s="1"/>
  <c r="H248" i="4"/>
  <c r="G248" i="4"/>
  <c r="F248" i="4"/>
  <c r="E248" i="4"/>
  <c r="K248" i="4" s="1"/>
  <c r="D248" i="4"/>
  <c r="J248" i="4" s="1"/>
  <c r="C248" i="4"/>
  <c r="Q247" i="4"/>
  <c r="L247" i="4"/>
  <c r="Q246" i="4"/>
  <c r="L246" i="4"/>
  <c r="Q245" i="4"/>
  <c r="L245" i="4"/>
  <c r="Q244" i="4"/>
  <c r="L244" i="4"/>
  <c r="Q243" i="4"/>
  <c r="L243" i="4"/>
  <c r="X238" i="4"/>
  <c r="V238" i="4"/>
  <c r="P238" i="4"/>
  <c r="Q238" i="4" s="1"/>
  <c r="O238" i="4"/>
  <c r="N238" i="4"/>
  <c r="Y238" i="4" s="1"/>
  <c r="M238" i="4"/>
  <c r="I238" i="4"/>
  <c r="H238" i="4"/>
  <c r="G238" i="4"/>
  <c r="W238" i="4" s="1"/>
  <c r="F238" i="4"/>
  <c r="E238" i="4"/>
  <c r="K238" i="4" s="1"/>
  <c r="L238" i="4" s="1"/>
  <c r="D238" i="4"/>
  <c r="J238" i="4" s="1"/>
  <c r="C238" i="4"/>
  <c r="Q237" i="4"/>
  <c r="L237" i="4"/>
  <c r="Q236" i="4"/>
  <c r="L236" i="4"/>
  <c r="Q235" i="4"/>
  <c r="L235" i="4"/>
  <c r="Q234" i="4"/>
  <c r="L234" i="4"/>
  <c r="Q233" i="4"/>
  <c r="L233" i="4"/>
  <c r="P228" i="4"/>
  <c r="Z228" i="4" s="1"/>
  <c r="O228" i="4"/>
  <c r="N228" i="4"/>
  <c r="Y228" i="4" s="1"/>
  <c r="M228" i="4"/>
  <c r="I228" i="4"/>
  <c r="X228" i="4" s="1"/>
  <c r="H228" i="4"/>
  <c r="G228" i="4"/>
  <c r="W228" i="4" s="1"/>
  <c r="F228" i="4"/>
  <c r="E228" i="4"/>
  <c r="K228" i="4" s="1"/>
  <c r="D228" i="4"/>
  <c r="J228" i="4" s="1"/>
  <c r="C228" i="4"/>
  <c r="Q227" i="4"/>
  <c r="L227" i="4"/>
  <c r="Q226" i="4"/>
  <c r="L226" i="4"/>
  <c r="Q225" i="4"/>
  <c r="L225" i="4"/>
  <c r="Q224" i="4"/>
  <c r="L224" i="4"/>
  <c r="Q223" i="4"/>
  <c r="L223" i="4"/>
  <c r="P218" i="4"/>
  <c r="Z218" i="4" s="1"/>
  <c r="O218" i="4"/>
  <c r="N218" i="4"/>
  <c r="Y218" i="4" s="1"/>
  <c r="M218" i="4"/>
  <c r="I218" i="4"/>
  <c r="X218" i="4" s="1"/>
  <c r="H218" i="4"/>
  <c r="G218" i="4"/>
  <c r="W218" i="4" s="1"/>
  <c r="F218" i="4"/>
  <c r="E218" i="4"/>
  <c r="V218" i="4" s="1"/>
  <c r="D218" i="4"/>
  <c r="J218" i="4" s="1"/>
  <c r="C218" i="4"/>
  <c r="Q217" i="4"/>
  <c r="L217" i="4"/>
  <c r="Q216" i="4"/>
  <c r="L216" i="4"/>
  <c r="Q215" i="4"/>
  <c r="L215" i="4"/>
  <c r="Q214" i="4"/>
  <c r="L214" i="4"/>
  <c r="Q213" i="4"/>
  <c r="L213" i="4"/>
  <c r="Y208" i="4"/>
  <c r="W208" i="4"/>
  <c r="P208" i="4"/>
  <c r="Z208" i="4" s="1"/>
  <c r="O208" i="4"/>
  <c r="N208" i="4"/>
  <c r="M208" i="4"/>
  <c r="I208" i="4"/>
  <c r="X208" i="4" s="1"/>
  <c r="H208" i="4"/>
  <c r="G208" i="4"/>
  <c r="F208" i="4"/>
  <c r="E208" i="4"/>
  <c r="K208" i="4" s="1"/>
  <c r="D208" i="4"/>
  <c r="J208" i="4" s="1"/>
  <c r="C208" i="4"/>
  <c r="Q208" i="4" s="1"/>
  <c r="Q207" i="4"/>
  <c r="L207" i="4"/>
  <c r="Q206" i="4"/>
  <c r="L206" i="4"/>
  <c r="Q205" i="4"/>
  <c r="L205" i="4"/>
  <c r="Q204" i="4"/>
  <c r="L204" i="4"/>
  <c r="Q203" i="4"/>
  <c r="L203" i="4"/>
  <c r="Z198" i="4"/>
  <c r="X198" i="4"/>
  <c r="Q198" i="4"/>
  <c r="P198" i="4"/>
  <c r="O198" i="4"/>
  <c r="N198" i="4"/>
  <c r="Y198" i="4" s="1"/>
  <c r="M198" i="4"/>
  <c r="I198" i="4"/>
  <c r="H198" i="4"/>
  <c r="G198" i="4"/>
  <c r="W198" i="4" s="1"/>
  <c r="F198" i="4"/>
  <c r="E198" i="4"/>
  <c r="K198" i="4" s="1"/>
  <c r="D198" i="4"/>
  <c r="J198" i="4" s="1"/>
  <c r="C198" i="4"/>
  <c r="Q197" i="4"/>
  <c r="L197" i="4"/>
  <c r="Q196" i="4"/>
  <c r="L196" i="4"/>
  <c r="Q195" i="4"/>
  <c r="L195" i="4"/>
  <c r="Q194" i="4"/>
  <c r="L194" i="4"/>
  <c r="Q193" i="4"/>
  <c r="L193" i="4"/>
  <c r="X188" i="4"/>
  <c r="P188" i="4"/>
  <c r="Z188" i="4" s="1"/>
  <c r="O188" i="4"/>
  <c r="N188" i="4"/>
  <c r="Y188" i="4" s="1"/>
  <c r="M188" i="4"/>
  <c r="I188" i="4"/>
  <c r="H188" i="4"/>
  <c r="G188" i="4"/>
  <c r="W188" i="4" s="1"/>
  <c r="F188" i="4"/>
  <c r="E188" i="4"/>
  <c r="V188" i="4" s="1"/>
  <c r="D188" i="4"/>
  <c r="J188" i="4" s="1"/>
  <c r="C188" i="4"/>
  <c r="Q187" i="4"/>
  <c r="L187" i="4"/>
  <c r="Q186" i="4"/>
  <c r="L186" i="4"/>
  <c r="Q185" i="4"/>
  <c r="L185" i="4"/>
  <c r="Q184" i="4"/>
  <c r="L184" i="4"/>
  <c r="Q183" i="4"/>
  <c r="L183" i="4"/>
  <c r="X178" i="4"/>
  <c r="V178" i="4"/>
  <c r="P178" i="4"/>
  <c r="Q178" i="4" s="1"/>
  <c r="O178" i="4"/>
  <c r="N178" i="4"/>
  <c r="Y178" i="4" s="1"/>
  <c r="M178" i="4"/>
  <c r="I178" i="4"/>
  <c r="H178" i="4"/>
  <c r="G178" i="4"/>
  <c r="W178" i="4" s="1"/>
  <c r="F178" i="4"/>
  <c r="E178" i="4"/>
  <c r="K178" i="4" s="1"/>
  <c r="L178" i="4" s="1"/>
  <c r="D178" i="4"/>
  <c r="J178" i="4" s="1"/>
  <c r="C178" i="4"/>
  <c r="Q177" i="4"/>
  <c r="L177" i="4"/>
  <c r="Q176" i="4"/>
  <c r="L176" i="4"/>
  <c r="Q175" i="4"/>
  <c r="L175" i="4"/>
  <c r="Q174" i="4"/>
  <c r="L174" i="4"/>
  <c r="Q173" i="4"/>
  <c r="L173" i="4"/>
  <c r="P168" i="4"/>
  <c r="Q168" i="4" s="1"/>
  <c r="O168" i="4"/>
  <c r="N168" i="4"/>
  <c r="Y168" i="4" s="1"/>
  <c r="M168" i="4"/>
  <c r="I168" i="4"/>
  <c r="X168" i="4" s="1"/>
  <c r="H168" i="4"/>
  <c r="G168" i="4"/>
  <c r="W168" i="4" s="1"/>
  <c r="F168" i="4"/>
  <c r="E168" i="4"/>
  <c r="K168" i="4" s="1"/>
  <c r="D168" i="4"/>
  <c r="J168" i="4" s="1"/>
  <c r="C168" i="4"/>
  <c r="Q167" i="4"/>
  <c r="L167" i="4"/>
  <c r="Q166" i="4"/>
  <c r="L166" i="4"/>
  <c r="Q165" i="4"/>
  <c r="L165" i="4"/>
  <c r="Q164" i="4"/>
  <c r="L164" i="4"/>
  <c r="Q163" i="4"/>
  <c r="L163" i="4"/>
  <c r="X158" i="4"/>
  <c r="Q158" i="4"/>
  <c r="P158" i="4"/>
  <c r="Z158" i="4" s="1"/>
  <c r="O158" i="4"/>
  <c r="N158" i="4"/>
  <c r="Y158" i="4" s="1"/>
  <c r="M158" i="4"/>
  <c r="I158" i="4"/>
  <c r="H158" i="4"/>
  <c r="G158" i="4"/>
  <c r="W158" i="4" s="1"/>
  <c r="F158" i="4"/>
  <c r="E158" i="4"/>
  <c r="V158" i="4" s="1"/>
  <c r="D158" i="4"/>
  <c r="J158" i="4" s="1"/>
  <c r="C158" i="4"/>
  <c r="Q157" i="4"/>
  <c r="L157" i="4"/>
  <c r="Q156" i="4"/>
  <c r="L156" i="4"/>
  <c r="Q155" i="4"/>
  <c r="L155" i="4"/>
  <c r="Q154" i="4"/>
  <c r="L154" i="4"/>
  <c r="Q153" i="4"/>
  <c r="L153" i="4"/>
  <c r="P148" i="4"/>
  <c r="Q148" i="4" s="1"/>
  <c r="O148" i="4"/>
  <c r="N148" i="4"/>
  <c r="Y148" i="4" s="1"/>
  <c r="M148" i="4"/>
  <c r="I148" i="4"/>
  <c r="X148" i="4" s="1"/>
  <c r="H148" i="4"/>
  <c r="G148" i="4"/>
  <c r="W148" i="4" s="1"/>
  <c r="F148" i="4"/>
  <c r="E148" i="4"/>
  <c r="V148" i="4" s="1"/>
  <c r="D148" i="4"/>
  <c r="J148" i="4" s="1"/>
  <c r="C148" i="4"/>
  <c r="Q147" i="4"/>
  <c r="L147" i="4"/>
  <c r="Q146" i="4"/>
  <c r="L146" i="4"/>
  <c r="Q145" i="4"/>
  <c r="L145" i="4"/>
  <c r="Q144" i="4"/>
  <c r="L144" i="4"/>
  <c r="Q143" i="4"/>
  <c r="L143" i="4"/>
  <c r="Y138" i="4"/>
  <c r="P138" i="4"/>
  <c r="Z138" i="4" s="1"/>
  <c r="O138" i="4"/>
  <c r="N138" i="4"/>
  <c r="M138" i="4"/>
  <c r="I138" i="4"/>
  <c r="X138" i="4" s="1"/>
  <c r="H138" i="4"/>
  <c r="G138" i="4"/>
  <c r="W138" i="4" s="1"/>
  <c r="F138" i="4"/>
  <c r="E138" i="4"/>
  <c r="V138" i="4" s="1"/>
  <c r="D138" i="4"/>
  <c r="J138" i="4" s="1"/>
  <c r="C138" i="4"/>
  <c r="Q138" i="4" s="1"/>
  <c r="Q137" i="4"/>
  <c r="L137" i="4"/>
  <c r="Q136" i="4"/>
  <c r="L136" i="4"/>
  <c r="Q135" i="4"/>
  <c r="L135" i="4"/>
  <c r="Q134" i="4"/>
  <c r="L134" i="4"/>
  <c r="Q133" i="4"/>
  <c r="L133" i="4"/>
  <c r="W128" i="4"/>
  <c r="P128" i="4"/>
  <c r="Z128" i="4" s="1"/>
  <c r="O128" i="4"/>
  <c r="N128" i="4"/>
  <c r="Y128" i="4" s="1"/>
  <c r="M128" i="4"/>
  <c r="I128" i="4"/>
  <c r="X128" i="4" s="1"/>
  <c r="H128" i="4"/>
  <c r="G128" i="4"/>
  <c r="F128" i="4"/>
  <c r="E128" i="4"/>
  <c r="K128" i="4" s="1"/>
  <c r="D128" i="4"/>
  <c r="J128" i="4" s="1"/>
  <c r="C128" i="4"/>
  <c r="Q127" i="4"/>
  <c r="L127" i="4"/>
  <c r="Q126" i="4"/>
  <c r="L126" i="4"/>
  <c r="Q125" i="4"/>
  <c r="L125" i="4"/>
  <c r="Q124" i="4"/>
  <c r="L124" i="4"/>
  <c r="Q123" i="4"/>
  <c r="L123" i="4"/>
  <c r="Z118" i="4"/>
  <c r="X118" i="4"/>
  <c r="Q118" i="4"/>
  <c r="P118" i="4"/>
  <c r="O118" i="4"/>
  <c r="N118" i="4"/>
  <c r="Y118" i="4" s="1"/>
  <c r="M118" i="4"/>
  <c r="I118" i="4"/>
  <c r="H118" i="4"/>
  <c r="G118" i="4"/>
  <c r="W118" i="4" s="1"/>
  <c r="F118" i="4"/>
  <c r="E118" i="4"/>
  <c r="V118" i="4" s="1"/>
  <c r="D118" i="4"/>
  <c r="J118" i="4" s="1"/>
  <c r="C118" i="4"/>
  <c r="Q117" i="4"/>
  <c r="L117" i="4"/>
  <c r="Q116" i="4"/>
  <c r="L116" i="4"/>
  <c r="Q115" i="4"/>
  <c r="L115" i="4"/>
  <c r="Q114" i="4"/>
  <c r="L114" i="4"/>
  <c r="Q113" i="4"/>
  <c r="L113" i="4"/>
  <c r="P108" i="4"/>
  <c r="Q108" i="4" s="1"/>
  <c r="O108" i="4"/>
  <c r="N108" i="4"/>
  <c r="Y108" i="4" s="1"/>
  <c r="M108" i="4"/>
  <c r="I108" i="4"/>
  <c r="X108" i="4" s="1"/>
  <c r="H108" i="4"/>
  <c r="G108" i="4"/>
  <c r="W108" i="4" s="1"/>
  <c r="F108" i="4"/>
  <c r="E108" i="4"/>
  <c r="K108" i="4" s="1"/>
  <c r="D108" i="4"/>
  <c r="J108" i="4" s="1"/>
  <c r="C108" i="4"/>
  <c r="Q107" i="4"/>
  <c r="L107" i="4"/>
  <c r="Q106" i="4"/>
  <c r="L106" i="4"/>
  <c r="Q105" i="4"/>
  <c r="L105" i="4"/>
  <c r="Q104" i="4"/>
  <c r="L104" i="4"/>
  <c r="Q103" i="4"/>
  <c r="L103" i="4"/>
  <c r="P98" i="4"/>
  <c r="Z98" i="4" s="1"/>
  <c r="O98" i="4"/>
  <c r="N98" i="4"/>
  <c r="Y98" i="4" s="1"/>
  <c r="M98" i="4"/>
  <c r="I98" i="4"/>
  <c r="X98" i="4" s="1"/>
  <c r="H98" i="4"/>
  <c r="G98" i="4"/>
  <c r="W98" i="4" s="1"/>
  <c r="F98" i="4"/>
  <c r="E98" i="4"/>
  <c r="K98" i="4" s="1"/>
  <c r="D98" i="4"/>
  <c r="J98" i="4" s="1"/>
  <c r="C98" i="4"/>
  <c r="Q97" i="4"/>
  <c r="L97" i="4"/>
  <c r="Q96" i="4"/>
  <c r="L96" i="4"/>
  <c r="Q95" i="4"/>
  <c r="L95" i="4"/>
  <c r="Q94" i="4"/>
  <c r="L94" i="4"/>
  <c r="Q93" i="4"/>
  <c r="L93" i="4"/>
  <c r="X88" i="4"/>
  <c r="Q88" i="4"/>
  <c r="P88" i="4"/>
  <c r="Z88" i="4" s="1"/>
  <c r="O88" i="4"/>
  <c r="N88" i="4"/>
  <c r="Y88" i="4" s="1"/>
  <c r="M88" i="4"/>
  <c r="I88" i="4"/>
  <c r="H88" i="4"/>
  <c r="G88" i="4"/>
  <c r="W88" i="4" s="1"/>
  <c r="F88" i="4"/>
  <c r="E88" i="4"/>
  <c r="K88" i="4" s="1"/>
  <c r="D88" i="4"/>
  <c r="J88" i="4" s="1"/>
  <c r="C88" i="4"/>
  <c r="Q87" i="4"/>
  <c r="L87" i="4"/>
  <c r="Q86" i="4"/>
  <c r="L86" i="4"/>
  <c r="Q85" i="4"/>
  <c r="L85" i="4"/>
  <c r="Q84" i="4"/>
  <c r="L84" i="4"/>
  <c r="Q83" i="4"/>
  <c r="L83" i="4"/>
  <c r="X78" i="4"/>
  <c r="V78" i="4"/>
  <c r="P78" i="4"/>
  <c r="Q78" i="4" s="1"/>
  <c r="O78" i="4"/>
  <c r="N78" i="4"/>
  <c r="Y78" i="4" s="1"/>
  <c r="M78" i="4"/>
  <c r="I78" i="4"/>
  <c r="H78" i="4"/>
  <c r="G78" i="4"/>
  <c r="W78" i="4" s="1"/>
  <c r="F78" i="4"/>
  <c r="E78" i="4"/>
  <c r="K78" i="4" s="1"/>
  <c r="L78" i="4" s="1"/>
  <c r="D78" i="4"/>
  <c r="J78" i="4" s="1"/>
  <c r="C78" i="4"/>
  <c r="Q77" i="4"/>
  <c r="L77" i="4"/>
  <c r="Q76" i="4"/>
  <c r="L76" i="4"/>
  <c r="Q75" i="4"/>
  <c r="L75" i="4"/>
  <c r="Q74" i="4"/>
  <c r="L74" i="4"/>
  <c r="Q73" i="4"/>
  <c r="L73" i="4"/>
  <c r="X68" i="4"/>
  <c r="P68" i="4"/>
  <c r="O68" i="4"/>
  <c r="N68" i="4"/>
  <c r="Y68" i="4" s="1"/>
  <c r="M68" i="4"/>
  <c r="I68" i="4"/>
  <c r="H68" i="4"/>
  <c r="G68" i="4"/>
  <c r="W68" i="4" s="1"/>
  <c r="F68" i="4"/>
  <c r="E68" i="4"/>
  <c r="K68" i="4" s="1"/>
  <c r="D68" i="4"/>
  <c r="J68" i="4" s="1"/>
  <c r="C68" i="4"/>
  <c r="Q67" i="4"/>
  <c r="L67" i="4"/>
  <c r="Q66" i="4"/>
  <c r="L66" i="4"/>
  <c r="Q65" i="4"/>
  <c r="L65" i="4"/>
  <c r="Q64" i="4"/>
  <c r="L64" i="4"/>
  <c r="Q63" i="4"/>
  <c r="L63" i="4"/>
  <c r="X58" i="4"/>
  <c r="P58" i="4"/>
  <c r="Z58" i="4" s="1"/>
  <c r="O58" i="4"/>
  <c r="N58" i="4"/>
  <c r="Y58" i="4" s="1"/>
  <c r="M58" i="4"/>
  <c r="I58" i="4"/>
  <c r="H58" i="4"/>
  <c r="G58" i="4"/>
  <c r="W58" i="4" s="1"/>
  <c r="F58" i="4"/>
  <c r="E58" i="4"/>
  <c r="V58" i="4" s="1"/>
  <c r="D58" i="4"/>
  <c r="J58" i="4" s="1"/>
  <c r="C58" i="4"/>
  <c r="Q57" i="4"/>
  <c r="L57" i="4"/>
  <c r="Q56" i="4"/>
  <c r="L56" i="4"/>
  <c r="Q55" i="4"/>
  <c r="L55" i="4"/>
  <c r="Q54" i="4"/>
  <c r="L54" i="4"/>
  <c r="Q53" i="4"/>
  <c r="L53" i="4"/>
  <c r="P48" i="4"/>
  <c r="Z48" i="4" s="1"/>
  <c r="O48" i="4"/>
  <c r="N48" i="4"/>
  <c r="Y48" i="4" s="1"/>
  <c r="M48" i="4"/>
  <c r="I48" i="4"/>
  <c r="X48" i="4" s="1"/>
  <c r="X2" i="4" s="1"/>
  <c r="H48" i="4"/>
  <c r="G48" i="4"/>
  <c r="W48" i="4" s="1"/>
  <c r="F48" i="4"/>
  <c r="E48" i="4"/>
  <c r="K48" i="4" s="1"/>
  <c r="D48" i="4"/>
  <c r="J48" i="4" s="1"/>
  <c r="C48" i="4"/>
  <c r="Q47" i="4"/>
  <c r="L47" i="4"/>
  <c r="Q46" i="4"/>
  <c r="L46" i="4"/>
  <c r="Q45" i="4"/>
  <c r="L45" i="4"/>
  <c r="Q44" i="4"/>
  <c r="L44" i="4"/>
  <c r="Q43" i="4"/>
  <c r="L43" i="4"/>
  <c r="S20" i="4"/>
  <c r="P6" i="4"/>
  <c r="P7" i="4"/>
  <c r="P8" i="4"/>
  <c r="P9" i="4"/>
  <c r="P10" i="4"/>
  <c r="N6" i="4"/>
  <c r="N7" i="4"/>
  <c r="N8" i="4"/>
  <c r="N9" i="4"/>
  <c r="N10" i="4"/>
  <c r="O6" i="4"/>
  <c r="O7" i="4"/>
  <c r="O8" i="4"/>
  <c r="O9" i="4"/>
  <c r="O10" i="4"/>
  <c r="M6" i="4"/>
  <c r="M7" i="4"/>
  <c r="M8" i="4"/>
  <c r="M9" i="4"/>
  <c r="M10" i="4"/>
  <c r="I10" i="4"/>
  <c r="H10" i="4"/>
  <c r="G10" i="4"/>
  <c r="F10" i="4"/>
  <c r="E10" i="4"/>
  <c r="D10" i="4"/>
  <c r="J10" i="4" s="1"/>
  <c r="I9" i="4"/>
  <c r="H9" i="4"/>
  <c r="G9" i="4"/>
  <c r="F9" i="4"/>
  <c r="E9" i="4"/>
  <c r="K9" i="4" s="1"/>
  <c r="D9" i="4"/>
  <c r="J9" i="4" s="1"/>
  <c r="I8" i="4"/>
  <c r="H8" i="4"/>
  <c r="G8" i="4"/>
  <c r="F8" i="4"/>
  <c r="E8" i="4"/>
  <c r="K8" i="4" s="1"/>
  <c r="D8" i="4"/>
  <c r="J8" i="4" s="1"/>
  <c r="I7" i="4"/>
  <c r="H7" i="4"/>
  <c r="G7" i="4"/>
  <c r="F7" i="4"/>
  <c r="E7" i="4"/>
  <c r="K7" i="4" s="1"/>
  <c r="D7" i="4"/>
  <c r="J7" i="4" s="1"/>
  <c r="U6" i="4"/>
  <c r="R6" i="4"/>
  <c r="I6" i="4"/>
  <c r="I11" i="4" s="1"/>
  <c r="H6" i="4"/>
  <c r="H11" i="4" s="1"/>
  <c r="G6" i="4"/>
  <c r="F6" i="4"/>
  <c r="M3" i="4"/>
  <c r="O53" i="3"/>
  <c r="U47" i="3"/>
  <c r="M47" i="3"/>
  <c r="R46" i="3"/>
  <c r="U45" i="3"/>
  <c r="W45" i="3" s="1"/>
  <c r="M45" i="3"/>
  <c r="U44" i="3"/>
  <c r="W44" i="3" s="1"/>
  <c r="M44" i="3"/>
  <c r="P44" i="3" s="1"/>
  <c r="U43" i="3"/>
  <c r="W43" i="3" s="1"/>
  <c r="M43" i="3"/>
  <c r="P43" i="3" s="1"/>
  <c r="U42" i="3"/>
  <c r="W42" i="3" s="1"/>
  <c r="M42" i="3"/>
  <c r="P42" i="3" s="1"/>
  <c r="U41" i="3"/>
  <c r="W41" i="3" s="1"/>
  <c r="M41" i="3"/>
  <c r="U40" i="3"/>
  <c r="W40" i="3" s="1"/>
  <c r="M40" i="3"/>
  <c r="P40" i="3" s="1"/>
  <c r="U39" i="3"/>
  <c r="W39" i="3" s="1"/>
  <c r="M39" i="3"/>
  <c r="P39" i="3" s="1"/>
  <c r="U38" i="3"/>
  <c r="W38" i="3" s="1"/>
  <c r="M38" i="3"/>
  <c r="P38" i="3" s="1"/>
  <c r="U37" i="3"/>
  <c r="W37" i="3" s="1"/>
  <c r="M37" i="3"/>
  <c r="P37" i="3" s="1"/>
  <c r="U36" i="3"/>
  <c r="W36" i="3" s="1"/>
  <c r="M36" i="3"/>
  <c r="P36" i="3" s="1"/>
  <c r="U35" i="3"/>
  <c r="W35" i="3" s="1"/>
  <c r="M35" i="3"/>
  <c r="P35" i="3" s="1"/>
  <c r="U34" i="3"/>
  <c r="W34" i="3" s="1"/>
  <c r="M34" i="3"/>
  <c r="P34" i="3" s="1"/>
  <c r="W33" i="3"/>
  <c r="U33" i="3"/>
  <c r="M33" i="3"/>
  <c r="P33" i="3" s="1"/>
  <c r="U32" i="3"/>
  <c r="W32" i="3" s="1"/>
  <c r="M32" i="3"/>
  <c r="P32" i="3" s="1"/>
  <c r="U31" i="3"/>
  <c r="W31" i="3" s="1"/>
  <c r="M31" i="3"/>
  <c r="U30" i="3"/>
  <c r="W30" i="3" s="1"/>
  <c r="M30" i="3"/>
  <c r="U29" i="3"/>
  <c r="W29" i="3" s="1"/>
  <c r="M29" i="3"/>
  <c r="U28" i="3"/>
  <c r="W28" i="3" s="1"/>
  <c r="M28" i="3"/>
  <c r="P28" i="3" s="1"/>
  <c r="U27" i="3"/>
  <c r="W27" i="3" s="1"/>
  <c r="M27" i="3"/>
  <c r="P27" i="3" s="1"/>
  <c r="U26" i="3"/>
  <c r="W26" i="3" s="1"/>
  <c r="M26" i="3"/>
  <c r="U25" i="3"/>
  <c r="W25" i="3" s="1"/>
  <c r="M25" i="3"/>
  <c r="U24" i="3"/>
  <c r="W24" i="3" s="1"/>
  <c r="M24" i="3"/>
  <c r="P24" i="3" s="1"/>
  <c r="U23" i="3"/>
  <c r="W23" i="3" s="1"/>
  <c r="M23" i="3"/>
  <c r="U22" i="3"/>
  <c r="W22" i="3" s="1"/>
  <c r="M22" i="3"/>
  <c r="P22" i="3" s="1"/>
  <c r="U21" i="3"/>
  <c r="W21" i="3" s="1"/>
  <c r="M21" i="3"/>
  <c r="P21" i="3" s="1"/>
  <c r="U20" i="3"/>
  <c r="W20" i="3" s="1"/>
  <c r="M20" i="3"/>
  <c r="U19" i="3"/>
  <c r="W19" i="3" s="1"/>
  <c r="M19" i="3"/>
  <c r="P19" i="3" s="1"/>
  <c r="U18" i="3"/>
  <c r="W18" i="3" s="1"/>
  <c r="M18" i="3"/>
  <c r="P18" i="3" s="1"/>
  <c r="U17" i="3"/>
  <c r="W17" i="3" s="1"/>
  <c r="M17" i="3"/>
  <c r="P17" i="3" s="1"/>
  <c r="U16" i="3"/>
  <c r="W16" i="3" s="1"/>
  <c r="M16" i="3"/>
  <c r="P16" i="3" s="1"/>
  <c r="W15" i="3"/>
  <c r="U15" i="3"/>
  <c r="M15" i="3"/>
  <c r="P15" i="3" s="1"/>
  <c r="W14" i="3"/>
  <c r="U14" i="3"/>
  <c r="M14" i="3"/>
  <c r="P14" i="3" s="1"/>
  <c r="U13" i="3"/>
  <c r="W13" i="3" s="1"/>
  <c r="M13" i="3"/>
  <c r="U12" i="3"/>
  <c r="W12" i="3" s="1"/>
  <c r="M12" i="3"/>
  <c r="U11" i="3"/>
  <c r="W11" i="3" s="1"/>
  <c r="M11" i="3"/>
  <c r="P11" i="3" s="1"/>
  <c r="U10" i="3"/>
  <c r="W10" i="3" s="1"/>
  <c r="M10" i="3"/>
  <c r="P10" i="3" s="1"/>
  <c r="U9" i="3"/>
  <c r="W9" i="3" s="1"/>
  <c r="M9" i="3"/>
  <c r="P9" i="3" s="1"/>
  <c r="U8" i="3"/>
  <c r="W8" i="3" s="1"/>
  <c r="M8" i="3"/>
  <c r="W7" i="3"/>
  <c r="U7" i="3"/>
  <c r="M7" i="3"/>
  <c r="P7" i="3" s="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U6" i="3"/>
  <c r="W6" i="3" s="1"/>
  <c r="M6" i="3"/>
  <c r="P6" i="3" s="1"/>
  <c r="T5" i="3"/>
  <c r="S5" i="3"/>
  <c r="R5" i="3"/>
  <c r="L5" i="3"/>
  <c r="K5" i="3"/>
  <c r="J5" i="3"/>
  <c r="I5" i="3"/>
  <c r="H5" i="3"/>
  <c r="G5" i="3"/>
  <c r="F5" i="3"/>
  <c r="E5" i="3"/>
  <c r="D5" i="3"/>
  <c r="C5" i="3"/>
  <c r="J2" i="3"/>
  <c r="X54" i="2"/>
  <c r="Z49" i="2"/>
  <c r="Y49" i="2"/>
  <c r="X49" i="2"/>
  <c r="C48" i="19" s="1"/>
  <c r="W49" i="2"/>
  <c r="AB47" i="2"/>
  <c r="Z46" i="2"/>
  <c r="Y46" i="2"/>
  <c r="X46" i="2"/>
  <c r="C46" i="19" s="1"/>
  <c r="W46" i="2"/>
  <c r="Z45" i="2"/>
  <c r="Y45" i="2"/>
  <c r="X45" i="2"/>
  <c r="C45" i="18" s="1"/>
  <c r="W45" i="2"/>
  <c r="Z44" i="2"/>
  <c r="Y44" i="2"/>
  <c r="X44" i="2"/>
  <c r="C44" i="19" s="1"/>
  <c r="W44" i="2"/>
  <c r="Z43" i="2"/>
  <c r="Y43" i="2"/>
  <c r="X43" i="2"/>
  <c r="C43" i="18" s="1"/>
  <c r="W43" i="2"/>
  <c r="Z42" i="2"/>
  <c r="Y42" i="2"/>
  <c r="X42" i="2"/>
  <c r="C42" i="18" s="1"/>
  <c r="W42" i="2"/>
  <c r="Z41" i="2"/>
  <c r="Y41" i="2"/>
  <c r="X41" i="2"/>
  <c r="C41" i="18" s="1"/>
  <c r="W41" i="2"/>
  <c r="Z40" i="2"/>
  <c r="Y40" i="2"/>
  <c r="X40" i="2"/>
  <c r="C40" i="18" s="1"/>
  <c r="W40" i="2"/>
  <c r="Z39" i="2"/>
  <c r="Y39" i="2"/>
  <c r="X39" i="2"/>
  <c r="C39" i="18" s="1"/>
  <c r="W39" i="2"/>
  <c r="Z38" i="2"/>
  <c r="Y38" i="2"/>
  <c r="X38" i="2"/>
  <c r="C38" i="19" s="1"/>
  <c r="W38" i="2"/>
  <c r="N37" i="3" s="1"/>
  <c r="Z37" i="2"/>
  <c r="Y37" i="2"/>
  <c r="X37" i="2"/>
  <c r="C37" i="18" s="1"/>
  <c r="W37" i="2"/>
  <c r="Z36" i="2"/>
  <c r="Y36" i="2"/>
  <c r="X36" i="2"/>
  <c r="C36" i="18" s="1"/>
  <c r="W36" i="2"/>
  <c r="Z35" i="2"/>
  <c r="Y35" i="2"/>
  <c r="X35" i="2"/>
  <c r="C35" i="18" s="1"/>
  <c r="W35" i="2"/>
  <c r="Z34" i="2"/>
  <c r="Y34" i="2"/>
  <c r="X34" i="2"/>
  <c r="C34" i="19" s="1"/>
  <c r="W34" i="2"/>
  <c r="Z33" i="2"/>
  <c r="Y33" i="2"/>
  <c r="X33" i="2"/>
  <c r="C33" i="18" s="1"/>
  <c r="W33" i="2"/>
  <c r="Z32" i="2"/>
  <c r="Y32" i="2"/>
  <c r="X32" i="2"/>
  <c r="C32" i="19" s="1"/>
  <c r="W32" i="2"/>
  <c r="Z31" i="2"/>
  <c r="Y31" i="2"/>
  <c r="X31" i="2"/>
  <c r="C31" i="18" s="1"/>
  <c r="W31" i="2"/>
  <c r="Z30" i="2"/>
  <c r="Y30" i="2"/>
  <c r="X30" i="2"/>
  <c r="C30" i="18" s="1"/>
  <c r="W30" i="2"/>
  <c r="Z29" i="2"/>
  <c r="Y29" i="2"/>
  <c r="X29" i="2"/>
  <c r="C29" i="18" s="1"/>
  <c r="W29" i="2"/>
  <c r="Z28" i="2"/>
  <c r="Y28" i="2"/>
  <c r="X28" i="2"/>
  <c r="C28" i="18" s="1"/>
  <c r="W28" i="2"/>
  <c r="Z27" i="2"/>
  <c r="Y27" i="2"/>
  <c r="X27" i="2"/>
  <c r="C27" i="18" s="1"/>
  <c r="W27" i="2"/>
  <c r="Z26" i="2"/>
  <c r="Y26" i="2"/>
  <c r="X26" i="2"/>
  <c r="C26" i="18" s="1"/>
  <c r="W26" i="2"/>
  <c r="Z25" i="2"/>
  <c r="Y25" i="2"/>
  <c r="X25" i="2"/>
  <c r="C25" i="18" s="1"/>
  <c r="W25" i="2"/>
  <c r="Z24" i="2"/>
  <c r="Y24" i="2"/>
  <c r="X24" i="2"/>
  <c r="C24" i="19" s="1"/>
  <c r="W24" i="2"/>
  <c r="Z23" i="2"/>
  <c r="Y23" i="2"/>
  <c r="X23" i="2"/>
  <c r="C23" i="18" s="1"/>
  <c r="W23" i="2"/>
  <c r="Z22" i="2"/>
  <c r="Y22" i="2"/>
  <c r="X22" i="2"/>
  <c r="C22" i="18" s="1"/>
  <c r="W22" i="2"/>
  <c r="Z21" i="2"/>
  <c r="Y21" i="2"/>
  <c r="X21" i="2"/>
  <c r="C21" i="18" s="1"/>
  <c r="W21" i="2"/>
  <c r="Z20" i="2"/>
  <c r="Y20" i="2"/>
  <c r="X20" i="2"/>
  <c r="C20" i="19" s="1"/>
  <c r="W20" i="2"/>
  <c r="Z19" i="2"/>
  <c r="Y19" i="2"/>
  <c r="X19" i="2"/>
  <c r="C19" i="18" s="1"/>
  <c r="W19" i="2"/>
  <c r="Z18" i="2"/>
  <c r="Y18" i="2"/>
  <c r="X18" i="2"/>
  <c r="C18" i="19" s="1"/>
  <c r="W18" i="2"/>
  <c r="Z17" i="2"/>
  <c r="Y17" i="2"/>
  <c r="X17" i="2"/>
  <c r="C17" i="18" s="1"/>
  <c r="W17" i="2"/>
  <c r="Z16" i="2"/>
  <c r="Y16" i="2"/>
  <c r="X16" i="2"/>
  <c r="C16" i="18" s="1"/>
  <c r="W16" i="2"/>
  <c r="Z15" i="2"/>
  <c r="Y15" i="2"/>
  <c r="X15" i="2"/>
  <c r="C15" i="18" s="1"/>
  <c r="W15" i="2"/>
  <c r="Z14" i="2"/>
  <c r="Y14" i="2"/>
  <c r="X14" i="2"/>
  <c r="C14" i="19" s="1"/>
  <c r="W14" i="2"/>
  <c r="Z13" i="2"/>
  <c r="Y13" i="2"/>
  <c r="X13" i="2"/>
  <c r="C13" i="18" s="1"/>
  <c r="W13" i="2"/>
  <c r="Z12" i="2"/>
  <c r="Y12" i="2"/>
  <c r="X12" i="2"/>
  <c r="C12" i="18" s="1"/>
  <c r="W12" i="2"/>
  <c r="Z11" i="2"/>
  <c r="Y11" i="2"/>
  <c r="X11" i="2"/>
  <c r="C11" i="18" s="1"/>
  <c r="W11" i="2"/>
  <c r="Z10" i="2"/>
  <c r="Y10" i="2"/>
  <c r="X10" i="2"/>
  <c r="C10" i="18" s="1"/>
  <c r="W10" i="2"/>
  <c r="N9" i="3" s="1"/>
  <c r="AF9" i="2"/>
  <c r="Z9" i="2"/>
  <c r="Y9" i="2"/>
  <c r="X9" i="2"/>
  <c r="C9" i="18" s="1"/>
  <c r="W9" i="2"/>
  <c r="AF8" i="2"/>
  <c r="Z8" i="2"/>
  <c r="Y8" i="2"/>
  <c r="X8" i="2"/>
  <c r="C8" i="18" s="1"/>
  <c r="W8"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F7" i="2"/>
  <c r="Z7" i="2"/>
  <c r="Y7" i="2"/>
  <c r="X7" i="2"/>
  <c r="C7" i="18" s="1"/>
  <c r="W7" i="2"/>
  <c r="AE6" i="2"/>
  <c r="V6" i="2"/>
  <c r="U6" i="2"/>
  <c r="T6" i="2"/>
  <c r="C10" i="4" s="1"/>
  <c r="Q10" i="4" s="1"/>
  <c r="S6" i="2"/>
  <c r="R6" i="2"/>
  <c r="Q6" i="2"/>
  <c r="P6" i="2"/>
  <c r="C9" i="4" s="1"/>
  <c r="O6" i="2"/>
  <c r="N6" i="2"/>
  <c r="M6" i="2"/>
  <c r="L6" i="2"/>
  <c r="C8" i="4" s="1"/>
  <c r="K6" i="2"/>
  <c r="J6" i="2"/>
  <c r="I6" i="2"/>
  <c r="H6" i="2"/>
  <c r="C7" i="4" s="1"/>
  <c r="G6" i="2"/>
  <c r="F6" i="2"/>
  <c r="E6" i="2"/>
  <c r="D6" i="2"/>
  <c r="C6" i="4" s="1"/>
  <c r="C6" i="2"/>
  <c r="N2" i="2"/>
  <c r="T48" i="1"/>
  <c r="T46" i="1"/>
  <c r="T45" i="1"/>
  <c r="T44" i="1"/>
  <c r="T43" i="1"/>
  <c r="T42" i="1"/>
  <c r="T41" i="1"/>
  <c r="T40" i="1"/>
  <c r="T39" i="1"/>
  <c r="T38" i="1"/>
  <c r="T37" i="1"/>
  <c r="T36" i="1"/>
  <c r="T35" i="1"/>
  <c r="T34" i="1"/>
  <c r="T33" i="1"/>
  <c r="T31" i="1"/>
  <c r="T30" i="1"/>
  <c r="T29" i="1"/>
  <c r="T28" i="1"/>
  <c r="T27" i="1"/>
  <c r="T26" i="1"/>
  <c r="T25" i="1"/>
  <c r="T24" i="1"/>
  <c r="T22" i="1"/>
  <c r="T21" i="1"/>
  <c r="T20" i="1"/>
  <c r="T19" i="1"/>
  <c r="T18" i="1"/>
  <c r="T17" i="1"/>
  <c r="T16" i="1"/>
  <c r="T15" i="1"/>
  <c r="T14" i="1"/>
  <c r="T13" i="1"/>
  <c r="T12" i="1"/>
  <c r="T11" i="1"/>
  <c r="T10" i="1"/>
  <c r="T9"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T8" i="1"/>
  <c r="A8" i="1"/>
  <c r="S5" i="1"/>
  <c r="R5" i="1"/>
  <c r="Q5" i="1"/>
  <c r="P5" i="1"/>
  <c r="O5" i="1"/>
  <c r="L5" i="1"/>
  <c r="K5" i="1"/>
  <c r="J5" i="1"/>
  <c r="H5" i="1"/>
  <c r="G5" i="1"/>
  <c r="F5" i="1"/>
  <c r="E5" i="1"/>
  <c r="C5" i="1"/>
  <c r="L48" i="4" l="1"/>
  <c r="Z78" i="4"/>
  <c r="L98" i="4"/>
  <c r="L108" i="4"/>
  <c r="Z108" i="4"/>
  <c r="K138" i="4"/>
  <c r="L138" i="4" s="1"/>
  <c r="Z148" i="4"/>
  <c r="L168" i="4"/>
  <c r="Z168" i="4"/>
  <c r="Z178" i="4"/>
  <c r="L228" i="4"/>
  <c r="Z238" i="4"/>
  <c r="V48" i="4"/>
  <c r="L68" i="4"/>
  <c r="Q68" i="4"/>
  <c r="L88" i="4"/>
  <c r="Q98" i="4"/>
  <c r="L128" i="4"/>
  <c r="L198" i="4"/>
  <c r="L208" i="4"/>
  <c r="Q218" i="4"/>
  <c r="L248" i="4"/>
  <c r="H9" i="20"/>
  <c r="M38" i="20"/>
  <c r="I38" i="20"/>
  <c r="R38" i="20" s="1"/>
  <c r="M39" i="20"/>
  <c r="I39" i="20"/>
  <c r="D6" i="19"/>
  <c r="H10" i="20"/>
  <c r="E10" i="20"/>
  <c r="M15" i="20"/>
  <c r="I15" i="20"/>
  <c r="R15" i="20" s="1"/>
  <c r="M20" i="20"/>
  <c r="I20" i="20"/>
  <c r="R20" i="20" s="1"/>
  <c r="M28" i="20"/>
  <c r="I28" i="20"/>
  <c r="R28" i="20" s="1"/>
  <c r="O27" i="20"/>
  <c r="G5" i="20"/>
  <c r="H11" i="20"/>
  <c r="H12" i="20"/>
  <c r="H13" i="20"/>
  <c r="H15" i="20"/>
  <c r="O21" i="20"/>
  <c r="H26" i="20"/>
  <c r="H31" i="20"/>
  <c r="H33" i="20"/>
  <c r="H39" i="20"/>
  <c r="K258" i="4"/>
  <c r="L258" i="4" s="1"/>
  <c r="V258" i="4"/>
  <c r="J258" i="4"/>
  <c r="Z258" i="4" s="1"/>
  <c r="L358" i="4"/>
  <c r="E13" i="20"/>
  <c r="E26" i="20"/>
  <c r="E31" i="20"/>
  <c r="AD49" i="2"/>
  <c r="AA49" i="2"/>
  <c r="AC49" i="2" s="1"/>
  <c r="J48" i="19"/>
  <c r="Q48" i="19"/>
  <c r="N47" i="3"/>
  <c r="H45" i="20"/>
  <c r="Q46" i="19"/>
  <c r="T46" i="19"/>
  <c r="R46" i="19" s="1"/>
  <c r="J46" i="19"/>
  <c r="AD46" i="2"/>
  <c r="AA46" i="2"/>
  <c r="AC46" i="2" s="1"/>
  <c r="C46" i="18"/>
  <c r="N45" i="3"/>
  <c r="F42" i="18"/>
  <c r="G42" i="18" s="1"/>
  <c r="E42" i="18"/>
  <c r="AD42" i="2"/>
  <c r="AA42" i="2"/>
  <c r="AC42" i="2" s="1"/>
  <c r="C42" i="19"/>
  <c r="H40" i="20"/>
  <c r="E41" i="18"/>
  <c r="F41" i="18"/>
  <c r="G41" i="18" s="1"/>
  <c r="AD41" i="2"/>
  <c r="AA41" i="2"/>
  <c r="AC41" i="2" s="1"/>
  <c r="C41" i="19"/>
  <c r="H44" i="20"/>
  <c r="AD45" i="2"/>
  <c r="AA45" i="2"/>
  <c r="AC45" i="2" s="1"/>
  <c r="F45" i="18"/>
  <c r="G45" i="18" s="1"/>
  <c r="E45" i="18"/>
  <c r="C45" i="19"/>
  <c r="H43" i="20"/>
  <c r="AD44" i="2"/>
  <c r="AA44" i="2"/>
  <c r="AC44" i="2" s="1"/>
  <c r="Q44" i="19"/>
  <c r="T44" i="19"/>
  <c r="R44" i="19" s="1"/>
  <c r="J44" i="19"/>
  <c r="C44" i="18"/>
  <c r="H42" i="20"/>
  <c r="AD43" i="2"/>
  <c r="AA43" i="2"/>
  <c r="AC43" i="2" s="1"/>
  <c r="F43" i="18"/>
  <c r="G43" i="18" s="1"/>
  <c r="E43" i="18"/>
  <c r="C43" i="19"/>
  <c r="J43" i="19" s="1"/>
  <c r="E39" i="20"/>
  <c r="AA40" i="2"/>
  <c r="AC40" i="2" s="1"/>
  <c r="AD40" i="2"/>
  <c r="E40" i="18"/>
  <c r="F40" i="18"/>
  <c r="G40" i="18" s="1"/>
  <c r="C40" i="19"/>
  <c r="H38" i="20"/>
  <c r="F39" i="18"/>
  <c r="G39" i="18" s="1"/>
  <c r="E39" i="18"/>
  <c r="AD39" i="2"/>
  <c r="AA39" i="2"/>
  <c r="AC39" i="2" s="1"/>
  <c r="C39" i="19"/>
  <c r="H37" i="20"/>
  <c r="Q38" i="19"/>
  <c r="T38" i="19"/>
  <c r="R38" i="19" s="1"/>
  <c r="J38" i="19"/>
  <c r="AA38" i="2"/>
  <c r="AC38" i="2" s="1"/>
  <c r="C38" i="18"/>
  <c r="AD38" i="2"/>
  <c r="H36" i="20"/>
  <c r="F37" i="18"/>
  <c r="G37" i="18" s="1"/>
  <c r="E37" i="18"/>
  <c r="AD37" i="2"/>
  <c r="AA37" i="2"/>
  <c r="AC37" i="2" s="1"/>
  <c r="C37" i="19"/>
  <c r="H35" i="20"/>
  <c r="E36" i="18"/>
  <c r="F36" i="18"/>
  <c r="G36" i="18" s="1"/>
  <c r="AD36" i="2"/>
  <c r="AA36" i="2"/>
  <c r="AC36" i="2" s="1"/>
  <c r="C36" i="19"/>
  <c r="H29" i="20"/>
  <c r="AD30" i="2"/>
  <c r="AA30" i="2"/>
  <c r="AC30" i="2" s="1"/>
  <c r="F30" i="18"/>
  <c r="G30" i="18" s="1"/>
  <c r="E30" i="18"/>
  <c r="C30" i="19"/>
  <c r="J30" i="19" s="1"/>
  <c r="T30" i="19"/>
  <c r="R30" i="19" s="1"/>
  <c r="N29" i="3"/>
  <c r="H28" i="20"/>
  <c r="E29" i="18"/>
  <c r="F29" i="18"/>
  <c r="G29" i="18" s="1"/>
  <c r="AD29" i="2"/>
  <c r="AA29" i="2"/>
  <c r="AC29" i="2" s="1"/>
  <c r="C29" i="19"/>
  <c r="H27" i="20"/>
  <c r="F28" i="18"/>
  <c r="G28" i="18" s="1"/>
  <c r="E28" i="18"/>
  <c r="AD28" i="2"/>
  <c r="AA28" i="2"/>
  <c r="AC28" i="2" s="1"/>
  <c r="C28" i="19"/>
  <c r="H34" i="20"/>
  <c r="F35" i="18"/>
  <c r="G35" i="18" s="1"/>
  <c r="E35" i="18"/>
  <c r="C35" i="19"/>
  <c r="AD35" i="2"/>
  <c r="AA35" i="2"/>
  <c r="AC35" i="2" s="1"/>
  <c r="E33" i="20"/>
  <c r="Q34" i="19"/>
  <c r="T34" i="19"/>
  <c r="R34" i="19" s="1"/>
  <c r="J34" i="19"/>
  <c r="AD34" i="2"/>
  <c r="AA34" i="2"/>
  <c r="AC34" i="2" s="1"/>
  <c r="C34" i="18"/>
  <c r="H32" i="20"/>
  <c r="F33" i="18"/>
  <c r="G33" i="18" s="1"/>
  <c r="E33" i="18"/>
  <c r="AD33" i="2"/>
  <c r="AA33" i="2"/>
  <c r="AC33" i="2" s="1"/>
  <c r="C33" i="19"/>
  <c r="Q32" i="19"/>
  <c r="T32" i="19"/>
  <c r="R32" i="19" s="1"/>
  <c r="J32" i="19"/>
  <c r="AD32" i="2"/>
  <c r="AA32" i="2"/>
  <c r="AC32" i="2" s="1"/>
  <c r="C32" i="18"/>
  <c r="N31" i="3"/>
  <c r="H30" i="20"/>
  <c r="F31" i="18"/>
  <c r="G31" i="18" s="1"/>
  <c r="E31" i="18"/>
  <c r="AD31" i="2"/>
  <c r="AA31" i="2"/>
  <c r="AC31" i="2" s="1"/>
  <c r="C31" i="19"/>
  <c r="N30" i="3"/>
  <c r="AD27" i="2"/>
  <c r="AA27" i="2"/>
  <c r="AC27" i="2" s="1"/>
  <c r="F27" i="18"/>
  <c r="G27" i="18" s="1"/>
  <c r="E27" i="18"/>
  <c r="C27" i="19"/>
  <c r="N26" i="3"/>
  <c r="E25" i="20"/>
  <c r="AA26" i="2"/>
  <c r="AC26" i="2" s="1"/>
  <c r="AD26" i="2"/>
  <c r="E26" i="18"/>
  <c r="F26" i="18"/>
  <c r="G26" i="18" s="1"/>
  <c r="C26" i="19"/>
  <c r="N25" i="3"/>
  <c r="H24" i="20"/>
  <c r="F25" i="18"/>
  <c r="G25" i="18" s="1"/>
  <c r="E25" i="18"/>
  <c r="AD25" i="2"/>
  <c r="AA25" i="2"/>
  <c r="AC25" i="2" s="1"/>
  <c r="C25" i="19"/>
  <c r="H23" i="20"/>
  <c r="Q24" i="19"/>
  <c r="T24" i="19"/>
  <c r="R24" i="19" s="1"/>
  <c r="J24" i="19"/>
  <c r="AD24" i="2"/>
  <c r="AA24" i="2"/>
  <c r="AC24" i="2" s="1"/>
  <c r="C24" i="18"/>
  <c r="N23" i="3"/>
  <c r="H22" i="20"/>
  <c r="F23" i="18"/>
  <c r="G23" i="18" s="1"/>
  <c r="E23" i="18"/>
  <c r="AD23" i="2"/>
  <c r="AA23" i="2"/>
  <c r="AC23" i="2" s="1"/>
  <c r="C23" i="19"/>
  <c r="H21" i="20"/>
  <c r="AA22" i="2"/>
  <c r="AC22" i="2" s="1"/>
  <c r="AD22" i="2"/>
  <c r="E22" i="18"/>
  <c r="F22" i="18"/>
  <c r="G22" i="18" s="1"/>
  <c r="C22" i="19"/>
  <c r="H20" i="20"/>
  <c r="F21" i="18"/>
  <c r="G21" i="18" s="1"/>
  <c r="E21" i="18"/>
  <c r="C21" i="19"/>
  <c r="AD21" i="2"/>
  <c r="AA21" i="2"/>
  <c r="AC21" i="2" s="1"/>
  <c r="N20" i="3"/>
  <c r="E19" i="20"/>
  <c r="Q20" i="19"/>
  <c r="T20" i="19"/>
  <c r="R20" i="19" s="1"/>
  <c r="J20" i="19"/>
  <c r="AD20" i="2"/>
  <c r="AA20" i="2"/>
  <c r="AC20" i="2" s="1"/>
  <c r="C20" i="18"/>
  <c r="H18" i="20"/>
  <c r="F19" i="18"/>
  <c r="G19" i="18" s="1"/>
  <c r="E19" i="18"/>
  <c r="AD19" i="2"/>
  <c r="AA19" i="2"/>
  <c r="AC19" i="2" s="1"/>
  <c r="C19" i="19"/>
  <c r="H17" i="20"/>
  <c r="T18" i="19"/>
  <c r="R18" i="19" s="1"/>
  <c r="Q18" i="19"/>
  <c r="J18" i="19"/>
  <c r="AD18" i="2"/>
  <c r="AA18" i="2"/>
  <c r="AC18" i="2" s="1"/>
  <c r="C18" i="18"/>
  <c r="H16" i="20"/>
  <c r="F17" i="18"/>
  <c r="G17" i="18" s="1"/>
  <c r="E17" i="18"/>
  <c r="AD17" i="2"/>
  <c r="AA17" i="2"/>
  <c r="AC17" i="2" s="1"/>
  <c r="C17" i="19"/>
  <c r="AD16" i="2"/>
  <c r="E15" i="20"/>
  <c r="AA16" i="2"/>
  <c r="AC16" i="2" s="1"/>
  <c r="E16" i="18"/>
  <c r="F16" i="18"/>
  <c r="G16" i="18" s="1"/>
  <c r="C16" i="19"/>
  <c r="H14" i="20"/>
  <c r="F15" i="18"/>
  <c r="G15" i="18" s="1"/>
  <c r="E15" i="18"/>
  <c r="C15" i="19"/>
  <c r="AD15" i="2"/>
  <c r="AA15" i="2"/>
  <c r="AC15" i="2" s="1"/>
  <c r="Q14" i="19"/>
  <c r="T14" i="19"/>
  <c r="R14" i="19" s="1"/>
  <c r="J14" i="19"/>
  <c r="AD14" i="2"/>
  <c r="AA14" i="2"/>
  <c r="AC14" i="2" s="1"/>
  <c r="C14" i="18"/>
  <c r="N13" i="3"/>
  <c r="E12" i="20"/>
  <c r="AD13" i="2"/>
  <c r="AA13" i="2"/>
  <c r="AC13" i="2" s="1"/>
  <c r="F13" i="18"/>
  <c r="G13" i="18" s="1"/>
  <c r="E13" i="18"/>
  <c r="C13" i="19"/>
  <c r="N12" i="3"/>
  <c r="E11" i="20"/>
  <c r="E12" i="18"/>
  <c r="F12" i="18"/>
  <c r="G12" i="18" s="1"/>
  <c r="AD12" i="2"/>
  <c r="AA12" i="2"/>
  <c r="AC12" i="2" s="1"/>
  <c r="C12" i="19"/>
  <c r="Y6" i="2"/>
  <c r="F11" i="18"/>
  <c r="G11" i="18" s="1"/>
  <c r="E11" i="18"/>
  <c r="AD11" i="2"/>
  <c r="AA11" i="2"/>
  <c r="AC11" i="2" s="1"/>
  <c r="C11" i="19"/>
  <c r="W6" i="2"/>
  <c r="E10" i="18"/>
  <c r="F10" i="18"/>
  <c r="G10" i="18" s="1"/>
  <c r="AA10" i="2"/>
  <c r="AC10" i="2" s="1"/>
  <c r="C10" i="19"/>
  <c r="AD10" i="2"/>
  <c r="E8" i="20"/>
  <c r="Z6" i="2"/>
  <c r="F9" i="18"/>
  <c r="G9" i="18" s="1"/>
  <c r="E9" i="18"/>
  <c r="AD9" i="2"/>
  <c r="AA9" i="2"/>
  <c r="AC9" i="2" s="1"/>
  <c r="C9" i="19"/>
  <c r="N8" i="3"/>
  <c r="E7" i="20"/>
  <c r="E8" i="18"/>
  <c r="F8" i="18"/>
  <c r="G8" i="18" s="1"/>
  <c r="AD8" i="2"/>
  <c r="AA8" i="2"/>
  <c r="AC8" i="2" s="1"/>
  <c r="K6" i="19"/>
  <c r="C8" i="19"/>
  <c r="C5" i="20"/>
  <c r="H5" i="20" s="1"/>
  <c r="E6" i="20"/>
  <c r="H6" i="19"/>
  <c r="O6" i="19"/>
  <c r="Q9" i="4"/>
  <c r="G6" i="19"/>
  <c r="N6" i="19"/>
  <c r="L9" i="4"/>
  <c r="L8" i="4"/>
  <c r="Q8" i="4"/>
  <c r="F6" i="19"/>
  <c r="M6" i="19"/>
  <c r="Q7" i="4"/>
  <c r="E6" i="19"/>
  <c r="L6" i="19"/>
  <c r="L7" i="4"/>
  <c r="F7" i="18"/>
  <c r="E7" i="18"/>
  <c r="X6" i="2"/>
  <c r="AF3" i="2" s="1"/>
  <c r="AD7" i="2"/>
  <c r="AA7" i="2"/>
  <c r="Q6" i="4"/>
  <c r="C7" i="19"/>
  <c r="N24" i="3"/>
  <c r="I11" i="20"/>
  <c r="R11" i="20" s="1"/>
  <c r="V98" i="4"/>
  <c r="N11" i="3"/>
  <c r="K158" i="4"/>
  <c r="L158" i="4" s="1"/>
  <c r="N17" i="3"/>
  <c r="I24" i="20"/>
  <c r="R24" i="20" s="1"/>
  <c r="M24" i="20"/>
  <c r="Q228" i="4"/>
  <c r="V228" i="4"/>
  <c r="L6" i="1"/>
  <c r="X7" i="21"/>
  <c r="Q30" i="19"/>
  <c r="N43" i="3"/>
  <c r="P41" i="3"/>
  <c r="N41" i="3"/>
  <c r="N39" i="3"/>
  <c r="N38" i="3"/>
  <c r="N27" i="3"/>
  <c r="P25" i="3"/>
  <c r="N19" i="3"/>
  <c r="N15" i="3"/>
  <c r="I33" i="20"/>
  <c r="R33" i="20" s="1"/>
  <c r="N33" i="3"/>
  <c r="I36" i="20"/>
  <c r="R36" i="20" s="1"/>
  <c r="N36" i="3"/>
  <c r="I43" i="20"/>
  <c r="R43" i="20" s="1"/>
  <c r="I13" i="20"/>
  <c r="R13" i="20" s="1"/>
  <c r="K118" i="4"/>
  <c r="L118" i="4" s="1"/>
  <c r="P13" i="3"/>
  <c r="V438" i="4"/>
  <c r="I45" i="20"/>
  <c r="R45" i="20" s="1"/>
  <c r="P45" i="3"/>
  <c r="I8" i="20"/>
  <c r="R8" i="20" s="1"/>
  <c r="Z68" i="4"/>
  <c r="V68" i="4"/>
  <c r="P8" i="3"/>
  <c r="Q43" i="19"/>
  <c r="N42" i="3"/>
  <c r="O42" i="20"/>
  <c r="I44" i="20"/>
  <c r="R44" i="20" s="1"/>
  <c r="N44" i="3"/>
  <c r="I10" i="20"/>
  <c r="R10" i="20" s="1"/>
  <c r="V88" i="4"/>
  <c r="N10" i="3"/>
  <c r="O38" i="20"/>
  <c r="O30" i="20"/>
  <c r="P30" i="3"/>
  <c r="O40" i="20"/>
  <c r="I40" i="20"/>
  <c r="R40" i="20" s="1"/>
  <c r="N40" i="3"/>
  <c r="J7" i="21"/>
  <c r="O18" i="20"/>
  <c r="I18" i="20"/>
  <c r="R18" i="20" s="1"/>
  <c r="V168" i="4"/>
  <c r="N18" i="3"/>
  <c r="P47" i="3"/>
  <c r="O6" i="20"/>
  <c r="I7" i="20"/>
  <c r="R7" i="20" s="1"/>
  <c r="I6" i="6"/>
  <c r="Q58" i="4"/>
  <c r="K58" i="4"/>
  <c r="L58" i="4" s="1"/>
  <c r="N7" i="3"/>
  <c r="I16" i="20"/>
  <c r="R16" i="20" s="1"/>
  <c r="K148" i="4"/>
  <c r="L148" i="4" s="1"/>
  <c r="N16" i="3"/>
  <c r="I14" i="20"/>
  <c r="R14" i="20" s="1"/>
  <c r="Q128" i="4"/>
  <c r="V128" i="4"/>
  <c r="N14" i="3"/>
  <c r="I26" i="20"/>
  <c r="Q248" i="4"/>
  <c r="V248" i="4"/>
  <c r="P26" i="3"/>
  <c r="N28" i="3"/>
  <c r="I6" i="20"/>
  <c r="R6" i="20" s="1"/>
  <c r="M6" i="20"/>
  <c r="Q48" i="4"/>
  <c r="W2" i="4"/>
  <c r="N6" i="3"/>
  <c r="O32" i="20"/>
  <c r="I32" i="20"/>
  <c r="R32" i="20" s="1"/>
  <c r="N32" i="3"/>
  <c r="I35" i="20"/>
  <c r="R35" i="20" s="1"/>
  <c r="M35" i="20"/>
  <c r="N35" i="3"/>
  <c r="I37" i="20"/>
  <c r="O37" i="20" s="1"/>
  <c r="V198" i="4"/>
  <c r="N21" i="3"/>
  <c r="R23" i="20"/>
  <c r="K218" i="4"/>
  <c r="L218" i="4" s="1"/>
  <c r="P23" i="3"/>
  <c r="O20" i="20"/>
  <c r="O11" i="4"/>
  <c r="Z2" i="4"/>
  <c r="Q188" i="4"/>
  <c r="Y2" i="4"/>
  <c r="N11" i="4"/>
  <c r="K10" i="4"/>
  <c r="L10" i="4" s="1"/>
  <c r="K188" i="4"/>
  <c r="L188" i="4" s="1"/>
  <c r="G11" i="4"/>
  <c r="P20" i="3"/>
  <c r="M5" i="3"/>
  <c r="P5" i="3" s="1"/>
  <c r="I34" i="20"/>
  <c r="N34" i="3"/>
  <c r="O12" i="20"/>
  <c r="I12" i="20"/>
  <c r="R12" i="20" s="1"/>
  <c r="E11" i="4"/>
  <c r="V108" i="4"/>
  <c r="D11" i="4"/>
  <c r="F11" i="4"/>
  <c r="P12" i="3"/>
  <c r="R7" i="21"/>
  <c r="I41" i="20"/>
  <c r="R41" i="20" s="1"/>
  <c r="M11" i="4"/>
  <c r="P11" i="4"/>
  <c r="U5" i="3"/>
  <c r="W5" i="3" s="1"/>
  <c r="I29" i="20"/>
  <c r="F6" i="6"/>
  <c r="P29" i="3"/>
  <c r="E5" i="20"/>
  <c r="L5" i="20"/>
  <c r="I5" i="20" s="1"/>
  <c r="I31" i="20"/>
  <c r="R31" i="20" s="1"/>
  <c r="P31" i="3"/>
  <c r="O41" i="22"/>
  <c r="E6" i="1"/>
  <c r="C32" i="7"/>
  <c r="C33" i="22"/>
  <c r="O33" i="22" s="1"/>
  <c r="P7" i="21"/>
  <c r="T7" i="21"/>
  <c r="W7" i="21"/>
  <c r="Q7" i="21"/>
  <c r="S7" i="21"/>
  <c r="U7" i="21"/>
  <c r="V7" i="21"/>
  <c r="C7" i="21"/>
  <c r="E7" i="21"/>
  <c r="G7" i="21"/>
  <c r="I7" i="21"/>
  <c r="K7" i="21"/>
  <c r="D7" i="21"/>
  <c r="F7" i="21"/>
  <c r="H7" i="21"/>
  <c r="I22" i="20"/>
  <c r="R22" i="20" s="1"/>
  <c r="K6" i="4"/>
  <c r="L6" i="4" s="1"/>
  <c r="V208" i="4"/>
  <c r="V2" i="4" s="1"/>
  <c r="J6" i="4"/>
  <c r="N22" i="3"/>
  <c r="C23" i="7"/>
  <c r="C24" i="22"/>
  <c r="N6" i="22"/>
  <c r="T23" i="1"/>
  <c r="G6" i="1"/>
  <c r="I6" i="1"/>
  <c r="K6" i="1"/>
  <c r="D6" i="1"/>
  <c r="F6" i="1"/>
  <c r="H6" i="1"/>
  <c r="J6" i="1"/>
  <c r="AF13" i="2" l="1"/>
  <c r="R37" i="20"/>
  <c r="R39" i="20"/>
  <c r="O39" i="20"/>
  <c r="E46" i="18"/>
  <c r="F46" i="18"/>
  <c r="G46" i="18" s="1"/>
  <c r="J42" i="19"/>
  <c r="T42" i="19"/>
  <c r="R42" i="19" s="1"/>
  <c r="Q42" i="19"/>
  <c r="T41" i="19"/>
  <c r="R41" i="19" s="1"/>
  <c r="J41" i="19"/>
  <c r="Q41" i="19"/>
  <c r="Q45" i="19"/>
  <c r="T45" i="19"/>
  <c r="R45" i="19" s="1"/>
  <c r="J45" i="19"/>
  <c r="E44" i="18"/>
  <c r="F44" i="18"/>
  <c r="G44" i="18" s="1"/>
  <c r="T43" i="19"/>
  <c r="R43" i="19" s="1"/>
  <c r="J40" i="19"/>
  <c r="T40" i="19"/>
  <c r="R40" i="19" s="1"/>
  <c r="Q40" i="19"/>
  <c r="T39" i="19"/>
  <c r="R39" i="19" s="1"/>
  <c r="Q39" i="19"/>
  <c r="J39" i="19"/>
  <c r="E38" i="18"/>
  <c r="F38" i="18"/>
  <c r="G38" i="18" s="1"/>
  <c r="J37" i="19"/>
  <c r="T37" i="19"/>
  <c r="R37" i="19" s="1"/>
  <c r="Q37" i="19"/>
  <c r="T36" i="19"/>
  <c r="R36" i="19" s="1"/>
  <c r="J36" i="19"/>
  <c r="Q36" i="19"/>
  <c r="T29" i="19"/>
  <c r="R29" i="19" s="1"/>
  <c r="J29" i="19"/>
  <c r="Q29" i="19"/>
  <c r="J28" i="19"/>
  <c r="T28" i="19"/>
  <c r="R28" i="19" s="1"/>
  <c r="Q28" i="19"/>
  <c r="T35" i="19"/>
  <c r="R35" i="19" s="1"/>
  <c r="J35" i="19"/>
  <c r="Q35" i="19"/>
  <c r="E34" i="18"/>
  <c r="F34" i="18"/>
  <c r="G34" i="18" s="1"/>
  <c r="Q33" i="19"/>
  <c r="T33" i="19"/>
  <c r="R33" i="19" s="1"/>
  <c r="J33" i="19"/>
  <c r="E32" i="18"/>
  <c r="F32" i="18"/>
  <c r="G32" i="18" s="1"/>
  <c r="T31" i="19"/>
  <c r="R31" i="19" s="1"/>
  <c r="J31" i="19"/>
  <c r="Q31" i="19"/>
  <c r="T27" i="19"/>
  <c r="R27" i="19" s="1"/>
  <c r="J27" i="19"/>
  <c r="Q27" i="19"/>
  <c r="J26" i="19"/>
  <c r="T26" i="19"/>
  <c r="R26" i="19" s="1"/>
  <c r="Q26" i="19"/>
  <c r="AF12" i="2"/>
  <c r="AF11" i="2"/>
  <c r="Q25" i="19"/>
  <c r="T25" i="19"/>
  <c r="R25" i="19" s="1"/>
  <c r="J25" i="19"/>
  <c r="E24" i="18"/>
  <c r="F24" i="18"/>
  <c r="G24" i="18" s="1"/>
  <c r="Q23" i="19"/>
  <c r="T23" i="19"/>
  <c r="R23" i="19" s="1"/>
  <c r="J23" i="19"/>
  <c r="T22" i="19"/>
  <c r="R22" i="19" s="1"/>
  <c r="J22" i="19"/>
  <c r="Q22" i="19"/>
  <c r="T21" i="19"/>
  <c r="R21" i="19" s="1"/>
  <c r="J21" i="19"/>
  <c r="Q21" i="19"/>
  <c r="C6" i="18"/>
  <c r="E6" i="18" s="1"/>
  <c r="E20" i="18"/>
  <c r="F20" i="18"/>
  <c r="G20" i="18" s="1"/>
  <c r="Q19" i="19"/>
  <c r="T19" i="19"/>
  <c r="R19" i="19" s="1"/>
  <c r="J19" i="19"/>
  <c r="E18" i="18"/>
  <c r="F18" i="18"/>
  <c r="G18" i="18" s="1"/>
  <c r="T17" i="19"/>
  <c r="R17" i="19" s="1"/>
  <c r="Q17" i="19"/>
  <c r="J17" i="19"/>
  <c r="T16" i="19"/>
  <c r="R16" i="19" s="1"/>
  <c r="J16" i="19"/>
  <c r="Q16" i="19"/>
  <c r="AF1" i="2"/>
  <c r="T15" i="19"/>
  <c r="R15" i="19" s="1"/>
  <c r="J15" i="19"/>
  <c r="Q15" i="19"/>
  <c r="E14" i="18"/>
  <c r="F14" i="18"/>
  <c r="G14" i="18" s="1"/>
  <c r="Q13" i="19"/>
  <c r="T13" i="19"/>
  <c r="R13" i="19" s="1"/>
  <c r="J13" i="19"/>
  <c r="T12" i="19"/>
  <c r="R12" i="19" s="1"/>
  <c r="J12" i="19"/>
  <c r="Q12" i="19"/>
  <c r="T11" i="19"/>
  <c r="R11" i="19" s="1"/>
  <c r="J11" i="19"/>
  <c r="Q11" i="19"/>
  <c r="J10" i="19"/>
  <c r="T10" i="19"/>
  <c r="R10" i="19" s="1"/>
  <c r="Q10" i="19"/>
  <c r="Q9" i="19"/>
  <c r="T9" i="19"/>
  <c r="R9" i="19" s="1"/>
  <c r="J9" i="19"/>
  <c r="T8" i="19"/>
  <c r="R8" i="19" s="1"/>
  <c r="J8" i="19"/>
  <c r="Q8" i="19"/>
  <c r="T7" i="19"/>
  <c r="R7" i="19" s="1"/>
  <c r="Q7" i="19"/>
  <c r="C5" i="19"/>
  <c r="J7" i="19"/>
  <c r="AA47" i="2"/>
  <c r="AA48" i="2" s="1"/>
  <c r="AC7" i="2"/>
  <c r="C11" i="4"/>
  <c r="I12" i="4" s="1"/>
  <c r="AA6" i="2"/>
  <c r="AC6" i="2" s="1"/>
  <c r="AF2" i="2"/>
  <c r="Z1" i="2"/>
  <c r="G7" i="18"/>
  <c r="AD6" i="2"/>
  <c r="O26" i="20"/>
  <c r="R26" i="20"/>
  <c r="M5" i="20"/>
  <c r="K11" i="4"/>
  <c r="N5" i="3"/>
  <c r="R34" i="20"/>
  <c r="O34" i="20"/>
  <c r="J11" i="4"/>
  <c r="R29" i="20"/>
  <c r="O29" i="20"/>
  <c r="G32" i="7"/>
  <c r="E32" i="7"/>
  <c r="O24" i="22"/>
  <c r="E23" i="7"/>
  <c r="G23" i="7"/>
  <c r="C8" i="22"/>
  <c r="O8" i="22" s="1"/>
  <c r="M5" i="1"/>
  <c r="T7" i="1"/>
  <c r="T5" i="1" s="1"/>
  <c r="C7" i="7"/>
  <c r="O6" i="1" l="1"/>
  <c r="N6" i="1"/>
  <c r="E7" i="7"/>
  <c r="C6" i="7"/>
  <c r="G6" i="7" s="1"/>
  <c r="G12" i="4"/>
  <c r="F6" i="18"/>
  <c r="G6" i="18" s="1"/>
  <c r="E12" i="4"/>
  <c r="N12" i="4"/>
  <c r="K12" i="4"/>
  <c r="L11" i="4"/>
  <c r="P12" i="4"/>
  <c r="P6" i="19"/>
  <c r="I6" i="19"/>
  <c r="C6" i="22"/>
  <c r="G7" i="22" s="1"/>
  <c r="R6" i="1"/>
  <c r="P6" i="1"/>
  <c r="G7" i="7"/>
  <c r="Q6" i="1"/>
  <c r="K7" i="22" l="1"/>
  <c r="J7" i="22"/>
  <c r="E7" i="22"/>
  <c r="H7" i="22"/>
  <c r="D7" i="22"/>
  <c r="O6" i="22"/>
  <c r="I7" i="22"/>
  <c r="L7" i="22"/>
  <c r="F7" i="22"/>
  <c r="E6" i="7"/>
</calcChain>
</file>

<file path=xl/comments1.xml><?xml version="1.0" encoding="utf-8"?>
<comments xmlns="http://schemas.openxmlformats.org/spreadsheetml/2006/main">
  <authors>
    <author>A satisfied Microsoft Office user</author>
    <author>ADMIN</author>
  </authors>
  <commentList>
    <comment ref="I3" authorId="0">
      <text>
        <r>
          <rPr>
            <sz val="8"/>
            <color indexed="81"/>
            <rFont val="Tahoma"/>
            <family val="2"/>
          </rPr>
          <t xml:space="preserve">Tu 1998-1999, so hoc sinh ban tru la mot bo phan cua so hoc sinh hoc 2b/ngay.
</t>
        </r>
      </text>
    </comment>
    <comment ref="I5" authorId="0">
      <text>
        <r>
          <rPr>
            <sz val="8"/>
            <color indexed="81"/>
            <rFont val="Tahoma"/>
            <family val="2"/>
          </rPr>
          <t xml:space="preserve">Tu 1998-1999, so hoc sinh ban tru la mot bo phan cua so hoc sinh hoc 2b/ngay.
</t>
        </r>
      </text>
    </comment>
    <comment ref="I12" authorId="0">
      <text>
        <r>
          <rPr>
            <sz val="8"/>
            <color indexed="81"/>
            <rFont val="Tahoma"/>
            <family val="2"/>
          </rPr>
          <t xml:space="preserve">Tu 1998-1999, so hoc sinh ban tru la mot bo phan cua so hoc sinh hoc 2b/ngay.
</t>
        </r>
      </text>
    </comment>
    <comment ref="S20" authorId="1">
      <text>
        <r>
          <rPr>
            <sz val="10"/>
            <color indexed="81"/>
            <rFont val="Tahoma"/>
            <family val="2"/>
            <charset val="163"/>
          </rPr>
          <t xml:space="preserve">HSKT thuộc diện không xếp loại
</t>
        </r>
      </text>
    </comment>
  </commentList>
</comments>
</file>

<file path=xl/sharedStrings.xml><?xml version="1.0" encoding="utf-8"?>
<sst xmlns="http://schemas.openxmlformats.org/spreadsheetml/2006/main" count="1718" uniqueCount="580">
  <si>
    <t>"GV dạy giỏi"</t>
  </si>
  <si>
    <t>SL nhân viên</t>
  </si>
  <si>
    <t>Số lượng giáo viên</t>
  </si>
  <si>
    <t>Trình độ quản lý</t>
  </si>
  <si>
    <t>Trình độ chuyên môn</t>
  </si>
  <si>
    <t>"GV chủ nhiệm giỏi"</t>
  </si>
  <si>
    <t>Tổng cộng</t>
  </si>
  <si>
    <t>2 b/ngày</t>
  </si>
  <si>
    <t>Cao đẳng</t>
  </si>
  <si>
    <t>Đã học BD</t>
  </si>
  <si>
    <t>Chưa học</t>
  </si>
  <si>
    <t>Tỷ lệ (%)</t>
  </si>
  <si>
    <t>Cấp huyện</t>
  </si>
  <si>
    <t>Cấp trường</t>
  </si>
  <si>
    <t>tăng/giảm</t>
  </si>
  <si>
    <t>tiết/lớp</t>
  </si>
  <si>
    <t>Chưa đạt</t>
  </si>
  <si>
    <t>Projector</t>
  </si>
  <si>
    <t>CĐ</t>
  </si>
  <si>
    <t>ĐH</t>
  </si>
  <si>
    <t>số</t>
  </si>
  <si>
    <t>Hát</t>
  </si>
  <si>
    <t>KT</t>
  </si>
  <si>
    <t>KH</t>
  </si>
  <si>
    <t>Lớp</t>
  </si>
  <si>
    <t>TV</t>
  </si>
  <si>
    <t>BQ</t>
  </si>
  <si>
    <t>TC</t>
  </si>
  <si>
    <t>%</t>
  </si>
  <si>
    <t>TT</t>
  </si>
  <si>
    <t>HS</t>
  </si>
  <si>
    <t>Tổng số GV trực tiếp giảng dạy</t>
  </si>
  <si>
    <t>BẢNG THỐNG KÊ TÌNH HÌNH SỬ DỤNG CNTT VÀO DẠY HỌC (CẤP TIỂU HỌC)</t>
  </si>
  <si>
    <t>BẢNG THỐNG KÊ TÌNH HÌNH ĐỘI NGŨ CBQL, GIÁO VIÊN TIỂU HỌC</t>
  </si>
  <si>
    <t>BẢNG THỐNG KÊ TÌNH HÌNH TỔ CHỨC HỘI THI CẤP TRƯỜNG</t>
  </si>
  <si>
    <t>Số GV được công nhận</t>
  </si>
  <si>
    <t>TỔ CHỨC DẠY HỌC 2 BUỔI / NGÀY (CẤP TIỂU HỌC)</t>
  </si>
  <si>
    <t>MT</t>
  </si>
  <si>
    <t>Số lượng cán bộ quản lý</t>
  </si>
  <si>
    <t>Bảng TT</t>
  </si>
  <si>
    <t>Cộng:</t>
  </si>
  <si>
    <t>Lớp 5</t>
  </si>
  <si>
    <t>Lớp 4</t>
  </si>
  <si>
    <t>Lớp 3</t>
  </si>
  <si>
    <t>Lớp 2</t>
  </si>
  <si>
    <t>Lớp 1</t>
  </si>
  <si>
    <t>Cấp cụm</t>
  </si>
  <si>
    <t>cộng</t>
  </si>
  <si>
    <t>Tổng</t>
  </si>
  <si>
    <t>T.Anh</t>
  </si>
  <si>
    <t>Đ.đức</t>
  </si>
  <si>
    <t>TNXH</t>
  </si>
  <si>
    <t>LSĐL</t>
  </si>
  <si>
    <t>Toán</t>
  </si>
  <si>
    <t>Đại học</t>
  </si>
  <si>
    <t>Đơn vị</t>
  </si>
  <si>
    <t>Cộng</t>
  </si>
  <si>
    <t>So sánh</t>
  </si>
  <si>
    <t>KHỐI 5</t>
  </si>
  <si>
    <t>KHỐI 4</t>
  </si>
  <si>
    <t>KHỐI 3</t>
  </si>
  <si>
    <t>KHỐI 2</t>
  </si>
  <si>
    <t>KHỐI 1</t>
  </si>
  <si>
    <t>ĐƠN VỊ</t>
  </si>
  <si>
    <t>Số tiết có ứng dụng CNTT</t>
  </si>
  <si>
    <t>PHÒNG GD&amp;ĐT HUYỆN CỦ CHI</t>
  </si>
  <si>
    <t>Thiết bị phục vụ giảng dạy</t>
  </si>
  <si>
    <t>Số phòng máy</t>
  </si>
  <si>
    <t>BẢNG THỐNG KÊ TÌNH HÌNH TỔ CHỨC CHUYÊN ĐỀ</t>
  </si>
  <si>
    <t>Ghi chú</t>
  </si>
  <si>
    <t>Tốt</t>
  </si>
  <si>
    <t>Đạt</t>
  </si>
  <si>
    <t>Tân Phú</t>
  </si>
  <si>
    <t xml:space="preserve">Tân Phú Trung </t>
  </si>
  <si>
    <t xml:space="preserve">Tân Thông Hội </t>
  </si>
  <si>
    <t>Tân Tiến</t>
  </si>
  <si>
    <t>Lê Thị Pha</t>
  </si>
  <si>
    <t xml:space="preserve">Nguyễn Văn Lịch </t>
  </si>
  <si>
    <t xml:space="preserve">Liên M.C. Nông </t>
  </si>
  <si>
    <t>Thị trấn Củ Chi</t>
  </si>
  <si>
    <t xml:space="preserve">Tân Thành </t>
  </si>
  <si>
    <t xml:space="preserve">Phước Vĩnh An </t>
  </si>
  <si>
    <t xml:space="preserve">Trần Văn Chẩm </t>
  </si>
  <si>
    <t xml:space="preserve">Phước Hiệp </t>
  </si>
  <si>
    <t>Phước Thạnh</t>
  </si>
  <si>
    <t xml:space="preserve">An Phước </t>
  </si>
  <si>
    <t>Thái Mỹ</t>
  </si>
  <si>
    <t xml:space="preserve">Lê Văn Thế  </t>
  </si>
  <si>
    <t>Trung Lập Hạ</t>
  </si>
  <si>
    <t xml:space="preserve">Nhuận Đức </t>
  </si>
  <si>
    <t>Nhuận Đức 2</t>
  </si>
  <si>
    <t xml:space="preserve">Phạm Văn Cội </t>
  </si>
  <si>
    <t xml:space="preserve">An Nhơn Đông </t>
  </si>
  <si>
    <t>An Nhơn Tây</t>
  </si>
  <si>
    <t>An Phú 1</t>
  </si>
  <si>
    <t>An Phú 2</t>
  </si>
  <si>
    <t xml:space="preserve">Phú Mỹ Hưng </t>
  </si>
  <si>
    <t xml:space="preserve">Phú Hòa Đông </t>
  </si>
  <si>
    <t>Phú Hoà Đông 2</t>
  </si>
  <si>
    <t xml:space="preserve">Tân Thạnh Tây </t>
  </si>
  <si>
    <t>Trung An</t>
  </si>
  <si>
    <t xml:space="preserve">Hoà Phú </t>
  </si>
  <si>
    <t xml:space="preserve">Bình Mỹ </t>
  </si>
  <si>
    <t>Bình Mỹ 2</t>
  </si>
  <si>
    <t>Tân Thông</t>
  </si>
  <si>
    <t>NDTEKT</t>
  </si>
  <si>
    <t>Cộng tiểu học:</t>
  </si>
  <si>
    <t xml:space="preserve">KT. TRƯỞNG PHÒNG </t>
  </si>
  <si>
    <t xml:space="preserve">PHÓ TRƯỞNG PHÒNG </t>
  </si>
  <si>
    <t>Người lập bảng</t>
  </si>
  <si>
    <t>Mai Hiệp</t>
  </si>
  <si>
    <t>HS /</t>
  </si>
  <si>
    <t>lớp</t>
  </si>
  <si>
    <t>2 b/n</t>
  </si>
  <si>
    <t>học</t>
  </si>
  <si>
    <t>NDTE KT</t>
  </si>
  <si>
    <t>Tăng/ giảm</t>
  </si>
  <si>
    <t xml:space="preserve">Thái Mỹ </t>
  </si>
  <si>
    <t xml:space="preserve">Hòa Phú </t>
  </si>
  <si>
    <t>Tân Phú Trung</t>
  </si>
  <si>
    <t>Chuyên đề</t>
  </si>
  <si>
    <t>Thao giảng</t>
  </si>
  <si>
    <t xml:space="preserve">Lê Thị Pha </t>
  </si>
  <si>
    <t xml:space="preserve">Thị trấn Củ Chi </t>
  </si>
  <si>
    <t xml:space="preserve">Phước Thạnh </t>
  </si>
  <si>
    <t xml:space="preserve">Lê Văn Thế </t>
  </si>
  <si>
    <t xml:space="preserve">Trung Lập Hạ </t>
  </si>
  <si>
    <t xml:space="preserve">Trung Lập Thượng </t>
  </si>
  <si>
    <t xml:space="preserve">Nhuận Đức 2 </t>
  </si>
  <si>
    <t xml:space="preserve">An Nhơn Tây </t>
  </si>
  <si>
    <t xml:space="preserve">Trung An </t>
  </si>
  <si>
    <t>Tân Thạnh Đông 2</t>
  </si>
  <si>
    <t>Thị trấn Củ Chi 2</t>
  </si>
  <si>
    <t>sánh</t>
  </si>
  <si>
    <t>So</t>
  </si>
  <si>
    <t>dạy Tin học</t>
  </si>
  <si>
    <t>Số máy ở các</t>
  </si>
  <si>
    <t>phòng máy</t>
  </si>
  <si>
    <t>THỐNG KẾ TRƯỜNG LỚP DẠY TIẾNG ANH, TIN HỌC</t>
  </si>
  <si>
    <t>Tin học</t>
  </si>
  <si>
    <t>Sách học sinh học</t>
  </si>
  <si>
    <t xml:space="preserve">Nguyễn Huỳnh Long </t>
  </si>
  <si>
    <t>TA Đề án</t>
  </si>
  <si>
    <t>TA t. cường</t>
  </si>
  <si>
    <t>Tr. đó TA b.ngữ</t>
  </si>
  <si>
    <t xml:space="preserve">Tân Phú </t>
  </si>
  <si>
    <t xml:space="preserve">Tân Tiến </t>
  </si>
  <si>
    <t xml:space="preserve">An Phú 1 </t>
  </si>
  <si>
    <t xml:space="preserve">An Phú 2 </t>
  </si>
  <si>
    <t xml:space="preserve">Phú Hòa Đông 2 </t>
  </si>
  <si>
    <t xml:space="preserve">Bình Mỹ 2 </t>
  </si>
  <si>
    <t xml:space="preserve">Tân Thạnh Đông 3 </t>
  </si>
  <si>
    <t xml:space="preserve">Tiểu học-Trung học cơ sở Tân Trung </t>
  </si>
  <si>
    <t>Tivi</t>
  </si>
  <si>
    <t>Khối lớp</t>
  </si>
  <si>
    <t>Tổng cộng Tiếng Anh</t>
  </si>
  <si>
    <t>TH-THCS Tân Trung</t>
  </si>
  <si>
    <t>Đề án</t>
  </si>
  <si>
    <t>T.cường</t>
  </si>
  <si>
    <t>B.ngữ</t>
  </si>
  <si>
    <t>Tin</t>
  </si>
  <si>
    <t>Tổng số</t>
  </si>
  <si>
    <t>Tỷ lệ học TA</t>
  </si>
  <si>
    <t>Trong đó TA bản ngữ</t>
  </si>
  <si>
    <t>(đã ký)</t>
  </si>
  <si>
    <t>(đã ký, dóng dấu)</t>
  </si>
  <si>
    <t>PHÒNG GIÁO DỤC  ĐÀO TẠO CỦ CHI</t>
  </si>
  <si>
    <t>Phụ lục 1</t>
  </si>
  <si>
    <t>Nguyễn Thị Lắng</t>
  </si>
  <si>
    <t>Liên Minh Công Nông</t>
  </si>
  <si>
    <t>Tân Thạnh Đông</t>
  </si>
  <si>
    <t>TA tích hợp</t>
  </si>
  <si>
    <t>Sách Tin học học sinh học</t>
  </si>
  <si>
    <t>TRƯỜNG</t>
  </si>
  <si>
    <t>Tổng số HS</t>
  </si>
  <si>
    <t>(đã ký và đóng dấu)</t>
  </si>
  <si>
    <t>Số lượng GV dạy tin học</t>
  </si>
  <si>
    <t>Số máy  dạy tin học</t>
  </si>
  <si>
    <t>Tỷ lệ học tin học</t>
  </si>
  <si>
    <t>Số P máy dạy tin học</t>
  </si>
  <si>
    <t>NH</t>
  </si>
  <si>
    <t>T T</t>
  </si>
  <si>
    <t>1 điểm</t>
  </si>
  <si>
    <t>2 điểm</t>
  </si>
  <si>
    <t>3 điểm</t>
  </si>
  <si>
    <t>trên 35 HS</t>
  </si>
  <si>
    <t>100% HS học 2b/ngày:</t>
  </si>
  <si>
    <t xml:space="preserve">PHÒNG GIÁO DỤC VÀ ĐÀO TẠO HUYỆN CỦ CHI </t>
  </si>
  <si>
    <t>THỐNG KÊ SỐ LƯỢNG HỌC SINH BIẾT BƠI</t>
  </si>
  <si>
    <t>SỐ LIỆU TRÊN CỔNG THÔNG TIN ĐIỆN TỬ</t>
  </si>
  <si>
    <t>STT</t>
  </si>
  <si>
    <t>Trường</t>
  </si>
  <si>
    <t>Tổng số học sinh</t>
  </si>
  <si>
    <t>Tỷ lệ biết bơi (%)</t>
  </si>
  <si>
    <t>Tỷ lệ chưa biết bơi (%)</t>
  </si>
  <si>
    <t>1</t>
  </si>
  <si>
    <t>2</t>
  </si>
  <si>
    <t>9</t>
  </si>
  <si>
    <t>3</t>
  </si>
  <si>
    <t>4</t>
  </si>
  <si>
    <t>5</t>
  </si>
  <si>
    <t>6</t>
  </si>
  <si>
    <t>7</t>
  </si>
  <si>
    <t>8</t>
  </si>
  <si>
    <t>10</t>
  </si>
  <si>
    <t>11</t>
  </si>
  <si>
    <t>12</t>
  </si>
  <si>
    <t>13</t>
  </si>
  <si>
    <t>14</t>
  </si>
  <si>
    <t>15</t>
  </si>
  <si>
    <t>16</t>
  </si>
  <si>
    <t>17</t>
  </si>
  <si>
    <t>18</t>
  </si>
  <si>
    <t>19</t>
  </si>
  <si>
    <t>20</t>
  </si>
  <si>
    <t>21</t>
  </si>
  <si>
    <t>22</t>
  </si>
  <si>
    <t>23</t>
  </si>
  <si>
    <t>24</t>
  </si>
  <si>
    <t>25</t>
  </si>
  <si>
    <t>26</t>
  </si>
  <si>
    <t>27</t>
  </si>
  <si>
    <t>33</t>
  </si>
  <si>
    <t>28</t>
  </si>
  <si>
    <t>29</t>
  </si>
  <si>
    <t>30</t>
  </si>
  <si>
    <t>31</t>
  </si>
  <si>
    <t>32</t>
  </si>
  <si>
    <t>34</t>
  </si>
  <si>
    <t>35</t>
  </si>
  <si>
    <t>36</t>
  </si>
  <si>
    <t>37</t>
  </si>
  <si>
    <t>38</t>
  </si>
  <si>
    <t>39</t>
  </si>
  <si>
    <t>40</t>
  </si>
  <si>
    <t>Tổng cộng:</t>
  </si>
  <si>
    <t>Nguyễn Huỳnh Long</t>
  </si>
  <si>
    <t>Nhuận Đức</t>
  </si>
  <si>
    <t>Phước Hiệp</t>
  </si>
  <si>
    <t>Điểm</t>
  </si>
  <si>
    <t>TCSP</t>
  </si>
  <si>
    <t xml:space="preserve">Trung Lập Thượng </t>
  </si>
  <si>
    <t xml:space="preserve">Tân Thạnh Đông </t>
  </si>
  <si>
    <t>Tân Thạnh Đông 2</t>
  </si>
  <si>
    <t>Tân Thạnh Đông 3</t>
  </si>
  <si>
    <t>18-19</t>
  </si>
  <si>
    <t>K1</t>
  </si>
  <si>
    <t>K2</t>
  </si>
  <si>
    <t>K3</t>
  </si>
  <si>
    <t>K4</t>
  </si>
  <si>
    <t>K5</t>
  </si>
  <si>
    <t>Hoàn thành chương trình lớp học</t>
  </si>
  <si>
    <t>Lên lớp</t>
  </si>
  <si>
    <t>LLT 2017</t>
  </si>
  <si>
    <t>LLT 2016</t>
  </si>
  <si>
    <t>Số</t>
  </si>
  <si>
    <t>TS HS lớp 5</t>
  </si>
  <si>
    <t>Số HS hoàn thành CTTH</t>
  </si>
  <si>
    <t>Số HS HT CTTH (sau kiểm tra BS)</t>
  </si>
  <si>
    <t>HSĐT</t>
  </si>
  <si>
    <t>Số HS biến động trong 5 năm</t>
  </si>
  <si>
    <t>Ghi chú (HS ở lại, hoặc</t>
  </si>
  <si>
    <t>của xã, thị trấn</t>
  </si>
  <si>
    <t>So sánh NH trước</t>
  </si>
  <si>
    <t>SL</t>
  </si>
  <si>
    <t>L2</t>
  </si>
  <si>
    <t>chuyển đi + chết</t>
  </si>
  <si>
    <t>Đã HT</t>
  </si>
  <si>
    <t>bỏ học)</t>
  </si>
  <si>
    <t>TỔNG CỘNG:</t>
  </si>
  <si>
    <t>Tân Thông Hội</t>
  </si>
  <si>
    <t>Tân An Hội</t>
  </si>
  <si>
    <t>TTCC</t>
  </si>
  <si>
    <t>Phước Vĩnh An</t>
  </si>
  <si>
    <t>Trung L Thượng</t>
  </si>
  <si>
    <t>Phạm Văn Cội</t>
  </si>
  <si>
    <t>An Phú</t>
  </si>
  <si>
    <t>Phú Mỹ Hưng</t>
  </si>
  <si>
    <t>Phú Hòa Đông</t>
  </si>
  <si>
    <t>Tân Thạnh Tây</t>
  </si>
  <si>
    <t>Hòa Phú</t>
  </si>
  <si>
    <t>Bình Mỹ</t>
  </si>
  <si>
    <t>Tân Thạnh Đông</t>
  </si>
  <si>
    <t>(Theo TT số 14/2018/TT-BGDĐT, ngày 20/7/2018)</t>
  </si>
  <si>
    <t xml:space="preserve">Trường Tiểu học </t>
  </si>
  <si>
    <t>Trình độ đào tạo</t>
  </si>
  <si>
    <t>ĐHSP</t>
  </si>
  <si>
    <t>CĐSP</t>
  </si>
  <si>
    <t>Khá</t>
  </si>
  <si>
    <t>Tổng cộng tiểu học:</t>
  </si>
  <si>
    <t>(Theo TT số 20/2018/TT-BGDĐT, ngày 22/8/2018)</t>
  </si>
  <si>
    <t>số GV</t>
  </si>
  <si>
    <t>T.hợp</t>
  </si>
  <si>
    <t>Tân Trung</t>
  </si>
  <si>
    <t>trên 39 HS</t>
  </si>
  <si>
    <t>trên 44 HS</t>
  </si>
  <si>
    <t>NĂM HỌC 2020 - 2021</t>
  </si>
  <si>
    <t>BẢNG NHẬP SỐ LIỆU NĂM HỌC 2020 - 2021</t>
  </si>
  <si>
    <t>(19-20)</t>
  </si>
  <si>
    <t>Thạc sỹ</t>
  </si>
  <si>
    <t>Kết quả kiểm tra chuyên môn năm học 2020 - 2021</t>
  </si>
  <si>
    <t>NĂM HỌC: 2020-2021</t>
  </si>
  <si>
    <t>KẾT QUẢ TỰ ĐÁNH GIÁ CHUẨN  NGHỀ NGHIỆP GIÁO VIÊN TIỂU HỌC. NĂM HỌC 2020 - 2021</t>
  </si>
  <si>
    <r>
      <t xml:space="preserve">THỐNG KÊ KẾT QUẢ ĐÁNH GIÁ </t>
    </r>
    <r>
      <rPr>
        <b/>
        <sz val="9"/>
        <color indexed="18"/>
        <rFont val="Times New Roman"/>
        <family val="1"/>
      </rPr>
      <t>PHÓ HIỆU TRƯỞNG</t>
    </r>
    <r>
      <rPr>
        <sz val="9"/>
        <rFont val="Times New Roman"/>
        <family val="1"/>
      </rPr>
      <t xml:space="preserve"> THEO CHUẨN HIỆU TRƯỞNG - NĂM HỌC 2020 - 2021</t>
    </r>
  </si>
  <si>
    <r>
      <t xml:space="preserve">THỐNG KÊ KẾT QUẢ ĐÁNH GIÁ CHUẨN </t>
    </r>
    <r>
      <rPr>
        <b/>
        <sz val="9"/>
        <color indexed="18"/>
        <rFont val="Times New Roman"/>
        <family val="1"/>
      </rPr>
      <t>HIỆU TRƯỞNG</t>
    </r>
    <r>
      <rPr>
        <sz val="9"/>
        <rFont val="Times New Roman"/>
        <family val="1"/>
      </rPr>
      <t xml:space="preserve"> - NĂM HỌC 2020 - 2021</t>
    </r>
  </si>
  <si>
    <t>KẾT QUẢ HỌC SINH LỚP 5 HOÀN THÀNH CHƯƠNG TRÌNH TIỂU HỌC,  NĂM HỌC 2020 - 2021</t>
  </si>
  <si>
    <t>Luyện tập Tin học IC3 Spark 4,5</t>
  </si>
  <si>
    <t>ThS</t>
  </si>
  <si>
    <t>IC3 Part</t>
  </si>
  <si>
    <t>Lớp 1 + chuyển đến + khóa trước lưu ban</t>
  </si>
  <si>
    <t>Luyện tập tin học cùng IC3 Spark</t>
  </si>
  <si>
    <t>IC3</t>
  </si>
  <si>
    <t>IC3 Spark</t>
  </si>
  <si>
    <t>Luyện tập Tin học</t>
  </si>
  <si>
    <t xml:space="preserve"> IC3PART</t>
  </si>
  <si>
    <t>Luyện tập tin học cùng IC3-SPARK</t>
  </si>
  <si>
    <t>IC3Spark</t>
  </si>
  <si>
    <t>Luyện tập tin học cùng IC3 spark</t>
  </si>
  <si>
    <t>Luyện tập Tin học 
cùng bạn IC3 SPARK</t>
  </si>
  <si>
    <t>Hướng dẫn học Tin học</t>
  </si>
  <si>
    <t>Sách hướng dẫn học Tin học- Nhà xuất bản GD Việt Nam</t>
  </si>
  <si>
    <t>Hướng dẫn dạy tin học</t>
  </si>
  <si>
    <t>Hướng dẫn học tin học</t>
  </si>
  <si>
    <t>0</t>
  </si>
  <si>
    <t xml:space="preserve"> 19-20</t>
  </si>
  <si>
    <t>Không tổ chức</t>
  </si>
  <si>
    <t>CBQL tự đánh giá xếp loại</t>
  </si>
  <si>
    <t>GV tự đánh giá xếp loại</t>
  </si>
  <si>
    <t>TA tự chọn (lớp 1), Đề án</t>
  </si>
  <si>
    <t>so với 19-20</t>
  </si>
  <si>
    <t>- Luyện tập Tin học IC3 Spark
- Em cùng học tin học</t>
  </si>
  <si>
    <t>HỌC SINH HOÀN THÀNH CHƯƠNG TRÌNH LỚP HOC/TIỂU HỌC - HỌC SINH LÊN LỚP</t>
  </si>
  <si>
    <t>(đã ký,)</t>
  </si>
  <si>
    <t>(đã ký,, đóng dấu)</t>
  </si>
  <si>
    <t>Ngày</t>
  </si>
  <si>
    <t>Nhận xét</t>
  </si>
  <si>
    <t>21/9</t>
  </si>
  <si>
    <t xml:space="preserve">Nguyễn Thị Lắng </t>
  </si>
  <si>
    <r>
      <t>CBQL có mặt đầy đủ. Vệ sinh sân trường, lớp học, nhà vệ sinh sạch sẽ, có xà phòng cho học sinh rửa tay. Năm học 2020 – 2021 trường có 7 lớp 1, các giáo viên được Hiệu trưởng phân công dạy lớp 1 là những giáo viên đã từng dạy lớp 1 (ít nhất được 1 năm học). Hiệu trưởng tổ chức lựachọn SGK lớp 1 theo văn bản hướng dẫn như: thành lập Hội đồng lựa chọn SGK lớp 1 (QĐ số 03/QĐ-NTL ngày 15/3/2020); Giáo viên khối 1 tự nghiên cứu và tổ chức họp lựa chọn SGK, Hội đồng tiến hành lựa chọn và báo cáo về Phòng GDĐT. Trường tổ chức cho CBQL, GV tham gia tự bồi dưỡng, bồi dưỡng trực tuyến, bồi dưỡng trực tiếp về sử dụng SGK lớp 1.  Kết quả 12/12 CBQL, GV tham gia và được Hiệu trưởng công nhận đạt.</t>
    </r>
    <r>
      <rPr>
        <b/>
        <sz val="10"/>
        <rFont val="Times New Roman"/>
        <family val="1"/>
      </rPr>
      <t xml:space="preserve"> </t>
    </r>
    <r>
      <rPr>
        <b/>
        <sz val="10"/>
        <color rgb="FF0000FF"/>
        <rFont val="Times New Roman"/>
        <family val="1"/>
      </rPr>
      <t>Đề nghị: Bổ sung các văn bản của BGD và SGD liên quan đến công tác lựa chọn SGK lớp 1. Bổ sung kế hoạch tổ chức lựa chọn SGK lớp 1 của đơn vị.</t>
    </r>
  </si>
  <si>
    <t>22/9</t>
  </si>
  <si>
    <t xml:space="preserve">Trung Lập Hạ </t>
  </si>
  <si>
    <t>CBQL có mặt đầy đủ. Vệ sinh sân trường, lớp học sạch sẽ, nhà vệ sinh tương đối sạch sẽ có xà phòng cho học sinh rửa tay. Hiệu trưởng xây dựng Kế hoạch số 256/KH-THTLH ngày 18/8/2020 về bồi dưỡng thường xuyên cho CBQL- GV năm học 2020-2021; Quyết định số 262/QĐ-THTLH ngày 24/8/2020 về thành lập Ban công tác BDTX năm học 2020 – 2021; các tổ khối, từng cá nhân CBQL, GV đều xây dựng kế hoạch BDTX năm học 2020 – 2021; được Hiệu trưởng kí duyệt đầy đủ. Lưu biên bản triển khai kế hoạch. Hiệu trưởng thành lập Hội đồng lựa chọn SGK lớp 1 theo QĐ số 54/QĐ-THTLH ngày 12/2/2020; xây dựng Kế hoạch số 90/KH-THTLH ngày 12/3/2020 về lựa chọn SGK lớp 1 năm học 2020 – 2021; tổ chức lựa chọn SGK theo đúng Công văn số 590/GDĐT- TH ngày 24/2/2020 của SGD về lưu ý việc lựa chon SGK lớp 1; tổ chức niêm yết công khai trên trang Web và bảng thông tin của trường; đăng ký với công ty để cung ứng SGK cho học sinh, đồng thời cung cấp vở bài tập khi CMHS có nhu cầu mua cho các em. Nhà trường đóng tập đầy đủ các văn bản chỉ đạo và hồ sơ của đơn vị vế quá trình lựa chọn SGK lớp 1.</t>
  </si>
  <si>
    <t>5/10</t>
  </si>
  <si>
    <t xml:space="preserve">Nhuận Đức </t>
  </si>
  <si>
    <r>
      <t>CBQL có mặt đầy đủ. Vệ sinh sân trường, lớp học, nhà vệ sinh sạch sẽ, có xà phòng cho học sinh rửa tay.Năm học 2020 – 2021 trường có 3 giáo viên chủ nhiệm lớp 1. Giáo viên dạy lớp 1 đã dạy lớp 1 ít nhất được 1 năm học (01 GV). Nhà trường đóng tập đầy đủ các kế hoạch, quyết định, văn bản hướng dẫn lựa chọn SGK lớp 1; Hiệu trưởng thành lập Hội đồng và xây dựng kế hoạch tổ chức lựa chọn SGK đúng theo hướng dẫn. Nhà trường thông báo cho CMHS về bộ SGK lớp 1 và đăng ký công ty cung ứng theo số lượng CMHS đăng ký. Riêng SBT nhà trường chỉ mua khi CMHS có nhu cầu. Đề nghị: Bổ sung: Kế hoạch hướng dẫn giúp đỡ giáo viên mới ra trường; Quyết định số 1045/QĐ-UBND ngày 24/3/2020 vào phần căn cứ ở Quyết định số 89/QĐ-THNĐ và Biên bản họp HĐ lựa chọn SGK và Biên bản chọn SGK của khối 1 môn Tiếng Anh.</t>
    </r>
    <r>
      <rPr>
        <b/>
        <sz val="10"/>
        <color rgb="FF0000FF"/>
        <rFont val="Times New Roman"/>
        <family val="1"/>
      </rPr>
      <t xml:space="preserve"> Hiệu trưởng rút kinh nghiệm không phân công giáo viên công tác chưa đủ 3 năm dạy lớp 1 và lớp 5 trong những năm học sau.</t>
    </r>
  </si>
  <si>
    <t xml:space="preserve">Nhuận Đức 2 </t>
  </si>
  <si>
    <t>CBQL có mặt đầy đủ. Sân trường, lớp học, nhà vệ sinh sạch sẽ, có xà phòng cho học sinh rửa tay.Năm học 2020 – 2021 trường có 02 lớp 1. Hiệu trưởng phân công giáo viên có thâm niên lâu năm dạy lớp 1. Nhà trường đóng tập đầy đủ các kế hoạch, quyết định, văn bản hướng dẫn lựa chọn SGK lớp 1; thành lập Hội đồng và xây dựng kế hoạch tổ chức lựa chọn SGK đúng theo hướng dẫn. Nhà trường thông báo cho CMHS về bộ SGK lớp 1 và đăng ký công ty cung ứng theo số lượng CMHS đăng ký. Riêng SBT nhà trường chỉ mua khi CMHS có nhu cầu.</t>
  </si>
  <si>
    <t>06/10</t>
  </si>
  <si>
    <t xml:space="preserve">An Phú 1 </t>
  </si>
  <si>
    <r>
      <t>CBQL có mặt đầy đủ. Sân trường, lớp học, nhà vệ sinh sạch sẽ, có xà phòng cho học sinh rửa tay.Giáo viên dạy lớp 1 đa số là giáo viên dạy nhiều năm, có 01 giáo viên dạy được 1 năm. Ban giám hiệu, tổ khối, giáo viên đều có xây dựng kế hoạch BDTX năm học 2020- 2021 và được BGH kí duyệt đầy đủ. Hiệu trưởng có xây dựng kế hoạch BDTX năm học 2020-2021; thành lập Hội đồng lựa chọn SGK lớp 1 và tổ chức lựa chọn theo các bước hướng dẫn tại TT 01/2020- BGDĐT về lựa chọn SGK, lưu trữ đầy đủ các văn bản chỉ đạo; thông báo đến CMHS về kết quả lựa chọn SGK ở 2 bộ (Kết nối tri thức và Chân trời sáng tạo) đồng thời phối hợp với công ty cung ứng SGK đến CMHS có đăng ký. Đề nghị: Bổ sung Kế hoạch hướng dẫn giúp đỡ giáo viên mới ra trường.</t>
    </r>
    <r>
      <rPr>
        <b/>
        <sz val="10"/>
        <color rgb="FF0000FF"/>
        <rFont val="Times New Roman"/>
        <family val="1"/>
      </rPr>
      <t xml:space="preserve"> Hiệu trưởng rút kinh nghiệm không phân công giáo viên công tác chưa đủ 3 năm dạy lớp 1 và lớp 5 trong những năm học sau. Cần đóng tập các văn bản của Bộ, Sở GDĐT và các QĐ, KH, báo cáo của trường liên quan đến nội dung lựa chọn SGK lớp 1 năm học 2020-2021.</t>
    </r>
  </si>
  <si>
    <t xml:space="preserve">An Phú 2 </t>
  </si>
  <si>
    <r>
      <t>CBQL có mặt đầy đủ. Vệ sinh sân trường, lớp học, nhà vệ sinh sạch sẽ, có xà phòng cho học sinh rửa tay.Giáo viên dạy lớp 1 là những giáo viên đã dạy lớp 1 trong dó có 1 GV dạy được 2 năm. Hiệu trưởng xây dựng Kế hoạch số 224/KH-THAP2 ngày 26/8/2020 “Kế hoạch bồi dưỡng thường xuyên cho cán bộ quản lý, giáo viên năm học 2020-2021”; Quyết định số 55/QĐ-THAP2 ngày 04/9/2020 về thành lập Ban công tác BDTX năm học 2020-2021. Ban giám hiệu, tổ khối, giáo viên đều xây dựng kế hoạch BDTX năm học 2020- 2021 và được BGH kí duyệt đầy đủ. Hiệu trưởng thành lập Hội đồng lựa chọn SGK lớp 1 và xây dựng kế hoạch tổ chức lựa chọn theo các bước hướng dẫn của Bộ và Sở GDĐT. Tổ chức cho giáo viên dạy lớp 1 và Hội đồng nghiên cứu, nhận xét và bỏ phiếu lựa chọn theo các bước được hướng dẫn. Hiệu trưởng có thông báo danh mục SGK ở 2 bộ (Cánh diều và Vì sự bình đẳng) đến CMHS và phối hợp với công ty cung ứng cung cấp SGK đến CMHS có nhu cầu, không ép buộc CMHS sử dụng các VBT.</t>
    </r>
    <r>
      <rPr>
        <b/>
        <sz val="10"/>
        <color rgb="FF0000FF"/>
        <rFont val="Times New Roman"/>
        <family val="1"/>
      </rPr>
      <t xml:space="preserve"> Đề nghị: Cần đóng tập đầy đủ hồ sơ lực chọn SGK lớp 1 năm học 2020 – 2021 gồm các văn bản chỉ đạo của cơ quan các cấp cũng như văn bản có liên quan của đơn vị về lựa chọn SGK lớp 1; hồ sơ tập huấn, bồi dưỡng CT GDPT (Moudul 1); hồ sơ bồi dưỡng sử dụng SGK lớp 1. Bổ sung: Kế hoạch hướng dẫn giúp đỡ giáo viên mới ra trường. Hiệu trưởng rút kinh nghiệm không phân công giáo viên công tác chưa đủ 3 năm dạy lớp 1 và lớp 5 trong những năm học sau.</t>
    </r>
  </si>
  <si>
    <t>07/10</t>
  </si>
  <si>
    <t xml:space="preserve">Tân Thông Hội </t>
  </si>
  <si>
    <t>CBQL có mặt đầy đủ. Sân trường, lớp học, nhà vệ sinh sạch sẽ, có xà phòng cho học sinh rửa tay.Hiệu trưởng phân công giáo viên dạy lớp 1 là những giáo viên có thâm niên trong ngành. Hiệu trưởng thành lập Hội đồng và xây dựng kế hoạch tổ chức lựa chọn SGK đúng theo hướng dẫn. Nhà trường đóng tập đầy đủ các kế hoạch, quyết định, văn bản hướng dẫn lưa chọn SGK lớp 1; thông báo cho CMHS về bộ SGK lớp 1 và đăng ký công ty cung ứng theo số lượng CMHS đăng ký. Riêng SBT nhà trường chỉ mua khi CMHS có nhu cầu.</t>
  </si>
  <si>
    <t xml:space="preserve">Tân Tiến </t>
  </si>
  <si>
    <r>
      <t>CBQL có mặt đầy đủ. Sân trường, lớp học, nhà vệ sinh sạch sẽ, có xà phòng cho học sinh rửa tay.Hiệu trưởng phân công giáo viên dạy lớp 1 đa số là những giáo viên có thâm niên trong ngành; có 01 giáo viên dạy được 1 năm. Hiệu trưởng ban hành Quyết định số 218/QĐ-TTi ngày 28/8/2020 về việc phân công nhiệm vụ của Hiệu trưởng và Phó Hiệu trưởng, trong đó có nội dung phân công hướng dẫn giúp đỡ 02 giáo viên mới tuyển dụng . Nhà trường đóng tập đầy đủ các kế hoạch, quyết định, văn bản hướng dẫn lựa chọn SGK lớp 1. Hiệu trưởng thành lập Hội đồng và xây dựng kế hoạch tổ chức lựa chọn SGK đúng theo hướng dẫn. Nhà trường thông báo cho CMHS về bộ SGK lớp 1 và đăng ký công ty cung ứng theo số lượng CMHS đăng ký. Riêng SBT nhà trường chỉ mua khi CMHS có nhu cầu.</t>
    </r>
    <r>
      <rPr>
        <b/>
        <sz val="10"/>
        <color rgb="FF0000FF"/>
        <rFont val="Times New Roman"/>
        <family val="1"/>
      </rPr>
      <t xml:space="preserve"> Đề nghị: Hiệu trưởng rút kinh nghiệm không phân công giáo viên công tác chưa đủ 3 năm dạy lớp 1 và lớp 5 trong những năm học sau. Cần đóng tập hồ sơ tập huấn, bồi dưỡng chương trình GDPT  2018 (Moudul 1);  hồ sơ bồi dưỡng giáo viên sử dụng SGK lớp 1.</t>
    </r>
  </si>
  <si>
    <t>12/10</t>
  </si>
  <si>
    <t xml:space="preserve">Phước Vĩnh An </t>
  </si>
  <si>
    <r>
      <t>CBQL có mặt đầy đủ. Vệ sinh sân trường, lớp học, nhà vệ sinh sạch sẽ, có xà phòng cho học sinh rửa tay.Năm học 2020 – 2021, Hiệu trưởng phân công 4 giáo viên  dạy lớp 1 trong đó 01 giáo viên dạy được 1 năm; 01 giáo viên mới dạy năm học này. Tất cả giáo viên dạy lớp 1 đã hoàn thành chương trình bồi dưỡng sử dụng SGK và đạt kết quả 100%. Hiệu trưởng xây dựng Kế hoạch số 35/KH-PVA ngày 15/3/2020 và Quyết định thành lập Hội đồng số 36/QĐ-PVA ngày 15/3/2020 và tổ chức các bước lựa chọn SGK lớp 1 theo Thông tư 01/2020/TT-BGDĐT ngày 30/01/2020 của BGD về hướng dẫn lựa chọn SGK lớp 1 trong cơ sở GD phổ thông. Hồ sơ được đóng tập với các văn bản của BGD và của nhà trường. Nhà trường tổng hợp nhu cầu đăng ký SGK của CMHS và phối hợp với công ty cung ứng, không ép buộc CMHS mua các sách tham khảo khác. Đề nghị: Bổ sung Kế hoạch phân công giáo viên hướng dẫn, giúp đỡ giáo viên mới.</t>
    </r>
    <r>
      <rPr>
        <b/>
        <sz val="10"/>
        <color rgb="FF0000FF"/>
        <rFont val="Times New Roman"/>
        <family val="1"/>
      </rPr>
      <t xml:space="preserve"> Hiệu trưởng rút kinh nghiệm không phân công giáo viên công tác chưa đủ 3 năm dạy lớp 1 và lớp 5 trong những năm học sau. Bổ sung các văn bản hướng dẫn lựa chọn SGK của UBNDTP và Sở GDĐT và hồ sơ lựa chọn SGK lớp 1.</t>
    </r>
  </si>
  <si>
    <t xml:space="preserve">Trần Văn Chẩm </t>
  </si>
  <si>
    <t>CBQL có mặt đầy đủ. Vệ sinh sân trường, lớp học, nhà vệ sinh sạch sẽ, có xà phòng cho học sinh rửa tay.Năm học 2020 – 2021, Hiệu trưởng phân công 4 giáo viên dạy lớp 1 là những giáo viên đã dạy lớp 1 nhiều năm và đã hoàn thành chương trình bồi dưỡng sử dụng SGK và đạt kết quả 100%. Hiệu trưởng xây dựng Kế hoạch số 19a/KH-TVC ngày 19/2/2020 và Quyết định số 08/QĐ-TVC ngày 16/3/2020 và tổ chức lựa chọn SGK theo các văn bản hướng dẫn. Đóng tập các văn bản của BGD và của trường đầy đủ. Nhà trường phối hợp với công ty cung ứng SGK theo nhu cầu của CMHS và không ép buộc HS mua các tài liệu tham khảo.</t>
  </si>
  <si>
    <t>14/10</t>
  </si>
  <si>
    <t xml:space="preserve">Thị trấn Củ Chi </t>
  </si>
  <si>
    <r>
      <t xml:space="preserve">CBQL có mặt đầy đủ. Vệ sinh sân trường, lớp học, nhà vệ sinh sạch sẽ, có xà phòng cho học sinh rửa tay.Năm học 2020 – 2021, Hiệu trưởng phân công 7 giáo viên dạy lớp 1 là những giáo viên công tác nhiều năm và đã hoàn thành chương trình tập huấn sử dụng SGK lớp 1. Trưởng có xây dựng Kế hoạch số 237/KH-TTCC ngày 01/9/2020 “Kế hoạch bồi dưỡng thường xuyên cho cán bộ quản lý, giáo viên năm học 2020 – 2021”; Quyết định số 238/QĐ-TTCC ngày 01/9/2020 “Quyết định về việc thành lập Ban công tác bồi dưỡng thường xuyên năm học 2020-2021”. Ban giám hiệu, tổ khối, giáo viên đều có xây dựng kế hoạch BDTX năm học 2020- 2021. Lưu trữ hồ sơ đầy đủ, đóng tập gọn gàng. Hiệu trưởng thành lập kế hoạch bồi dưỡng giáo viên sử dụng SGK lớp 1 (số 189/KH-THTT ngày 19/7/2020. Kết quả có 13/13 giáo viên hoàn thành công tác bồi dưỡng và được phân công dạy lớp 1 năm học 2020 – 2021); Thành lập Hội đồng lựa chọn SGK lớp 1 theo Quyết định số 90/QĐ-TTCC ngày 31/3/2020 và tổ chức lựa chọn theo Thông tư 01/2020/TT- BGDĐT ngày 30/01/2020 của BGD về hướng dẫn lựa chọn SGK, các văn bản của đơn vị liên quan đến công tác bồi dưỡng giáo viên sử dụng SGK lớp 1.Hồ sơ lựa chọn SGK được đóng tập cẩn thận. </t>
    </r>
    <r>
      <rPr>
        <b/>
        <sz val="10"/>
        <color rgb="FF0000FF"/>
        <rFont val="Times New Roman"/>
        <family val="1"/>
      </rPr>
      <t>Đề nghị: Bổ sung: các văn bản hướng dẫn của cơ quan các cấp vào hồ sơ của đơn vị.</t>
    </r>
  </si>
  <si>
    <t xml:space="preserve">Thị trấn Củ Chi 2 </t>
  </si>
  <si>
    <r>
      <t>CBQL có mặt đầy đủ. Vệ sinh sân trường, lớp học, nhà vệ sinh sạch sẽ, có xà phòng cho học sinh rửa tay.Hiệu trưởng phân công 4 giáo viên công tác nhiều năm và đã hoàn thành chương trình tập huấn sử dụng SGK lớp 1. Hiệu trưởng có xây dựng Kế hoạch số 139/KH-TTCC2 ngày 11/9/ 2020 “Kế hoạch bồi dưỡng thường xuyên cho cán bộ quản lý, giáo viên năm học 2020 – 2021”; Quyết định số 140/QĐ-TTCC2 ngày 11/9/2020” Quyết định về thành lập Ban chỉ đạo bồi dưỡng thường xuyên cho cán bộ quản lý, giáo viên năm học 2020-2021”. Tất cả CBQL, tổ khối, giáo viên đều có xây dựng kế hoạch BDTX năm học 2020- 2021. Hồ sơ đóng tập cẩn thận. Hiệu trưởng thành lập Hội đồng lựa chọn SGK theo Quyết định số 53/QĐ-TTCC2 ngày 16/4/2020 và tổ chức họp lựa chọn SGK theo hướng dẫn tại Thông tư 01/2020/TT-BGDĐT. Hiệu trưởng xây dựng kế hoạch số 112/KH-TTCC2 về bồi dưỡng sử dụng SGK lớp 1.</t>
    </r>
    <r>
      <rPr>
        <b/>
        <sz val="10"/>
        <color rgb="FF0000FF"/>
        <rFont val="Times New Roman"/>
        <family val="1"/>
      </rPr>
      <t xml:space="preserve"> Tồn tại: Hiệu trưởng chưa xây dựng kế hoạch tổ chức lựa chọn SGK lớp 1; chưa lưu trữ (đóng tập) đầy đủ văn bản của cơ quan các cấp liên quan đến công tác bồi dưỡng giáo viên sử dụng SGK và hồ sơ tổ chức lựa chọn SGK. Đề nghị: Hiệu trưởng bổ sung kế họach tổ chức lựa chọn SGK lớp 1 và tổ chức rà soát bổ sung đầy đủ các văn bản có liên quan và đóng tập theo từng hồ sơ công việc (hồ sơ tổ chức lựa chọn SGK lớp 1, năm học 2020-2021; hồ sơ bồi dưỡng giáo viên sử dụng SGK lớp 1 và hồ sơ bồi dưỡng CTGDPT 2018 (modul 1). Bổ sung báo cáo kết quả bồi dưỡng giáo viên sử dụng SGK cùng danh sách giáo viên dạy lớp 1 (2020-2021) được công nhận đạt. BGH cần duyệt đầy đủ kế hoạch bồi dưỡng thường xuyên của giáo viên.</t>
    </r>
  </si>
  <si>
    <t xml:space="preserve">Tân Thành </t>
  </si>
  <si>
    <r>
      <t xml:space="preserve">CBQL có mặt đầy đủ. Vệ sinh sân trường, lớp học, nhà vệ sinh sạch sẽ, có xà phòng cho học sinh rửa tay.Hiệu trưởng phân công 6 giáo viên dạy lớp 1 là những giáo viên có thâm niên trong ngành và đã hoàn thành chương trình tập huấn sử dụng SGK lớp 1; xây dựng Kế hoạch số 164/KH-TT ngày 03/9/ 2020 “Kế hoạch bồi dưỡng thường xuyên cho cán bộ quản lý, giáo viên năm học 2020 – 2021”; Quyết định số 163/QĐ-TT ngày 03/9/2020” Quyết định về thành lập Ban công tác bồi dưỡng thường xuyên năm học 2020-2021”. Tất cả CBQL, tổ khối, giáo viên đều có xây dựng kế hoạch BDTX năm học 2020- 2021. Hồ sơ đóng tập, lưu trữ cẩn thận. Hiệu trưởng xây dựng kế hoạch số 142/KH-TT ngày 27/7/2020 về triển khai bồi dưỡng giáo viên sử dụng SGK lớp 1 và kết quả có 15/15 giáo viên dạy lớp 1 được đánh giá mức đạt. Hiệu trưởng thành lập Hội đồng lựa chọn theo Quyết định số 41/QĐ-TT ngày 16/3/2020 và tổ chức họp lựa chọn theo các bước hướng dẫn tại Thông tư 01/2020/TT-BGDĐT ngày 30/01/2020 của BGDĐT; có thông báo đến CMHS và phối hợp công ty cung ứng SGK cho CMHS có nhu cầu đăng ký. </t>
    </r>
    <r>
      <rPr>
        <b/>
        <sz val="10"/>
        <color rgb="FF0000FF"/>
        <rFont val="Times New Roman"/>
        <family val="1"/>
      </rPr>
      <t>Tồn tại: Hiệu trưởng chưa xây dựng kế hoạch tổ chức lựa chọn SGK lớp 1 theo hướng dẫn. Đề nghị: Bổ sung danh sách 15 giáo viên được đánh giá Đạt về bồi dưỡng giáo viên sử dụng SGK; Kế hoạch tổ chức lựa chọn SGK lớp 1; đóng tập theo từng hồ sơ (lựa chọn SGK lớp 1 năm học 2020-2021; bồi dưỡng giáo viên sử dụng SGK lớp 1 năm học 2020-2021; bồi dưỡng CTGDPT 2018 modul 1) với đầy đủ văn ab3n của trường, PGD, SGD, BGD có liên quan đến từng hồ sơ công việc.</t>
    </r>
  </si>
  <si>
    <t>22/10</t>
  </si>
  <si>
    <t xml:space="preserve">Bình Mỹ </t>
  </si>
  <si>
    <t>Ban giám hiệu có mặt đầy đủ. Vệ sinh sân trường, lớp học, nhà vệ sinh sạch sẽ, có xà phòng cho học sinh rửa tay.Hiệu trưởng phân công 4 giáo viên dạy lớp 1 là những giáo viên có thâm niên giảng dạy nhiều năm và đã hoàn thành chương trình bồi dưỡng sử dụng SGK lớp 1; ban hành Quyết định số 15/QĐ-BM ngày 11/02/2020 về thành lập Hội đồng lựa chọn SGK lớp 1, Quyết định số 18/QĐ-BM ngày 11/02/2020 về việc lựa chọn SGK lớp 1 năm học 2020 – 2021”; Kế hoạch số 294/KH-BM ngày 30/12/2019 về triển khai CTGDPT 2018; Kế hoạch số 28/KH-BM ngày 20/02/2020 về lựa chọn SGK mới; Kế hoạch số 90/KH-BM ngày 22/7/2020 về tổ chức triển khai thực hiện việc tham gia BDGV sử dụng SGK lớp 1. Kết quả có 22/22 giáo viên hoàn thành chương trình.</t>
  </si>
  <si>
    <t xml:space="preserve">Bình Mỹ 2 </t>
  </si>
  <si>
    <r>
      <t>Ban giám hiệu có mặt đầy đủ. Vệ sinh sân trường, lớp học, nhà vệ sinh sạch sẽ, có xà phòng cho học sinh rửa tay.Hiệu trưởng phân công 7 giáo viên  dạy lớp 1 đa số là những giáo viên có thâm niên nhiều năm; trong đó có 1 giáo viên dạy 3 năm và 7 giáo viên dạy lớp 1 đã hoàn thành chương trìnhtrình BD sử dụng SGK lớp 1. Hiệu trưởng thành lập Hội đồng lựa chọn SGK lớp 1 theo QĐ số 49/QĐ-BM2 ngày 10/02/2020 và tổ chức lựa chọn đúng theo hướng dẫn tại TT 01/2020/TT-GGD-ĐT ngày 30/01/2020 của BGDĐT, có thông báo đến CMHS. Hiệu trưởng xây dựng kế hoạch số 168/KH-BM2 ngày 06/8/2020 về đánh giá kết quả BDGV sử dụng SGK lớp 1; kết quả có 13/14 giáo viên đạt (1 GV chưa đạt do nghỉ hậu sản). Trường có xây dựng kế hoạch số 243/KH-BM2, ngày 13/10/2020 về phân công CBQL, GV hướng dẫn, giúp đỡ giáo viên mới, năm học 2020-2021 và có biên bản trao đổi.</t>
    </r>
    <r>
      <rPr>
        <b/>
        <sz val="10"/>
        <color rgb="FF0000FF"/>
        <rFont val="Times New Roman"/>
        <family val="1"/>
      </rPr>
      <t xml:space="preserve"> Đề nghị: Bổ sung Kế hoạch lựa chọn SGK lớp 1.</t>
    </r>
  </si>
  <si>
    <t>24/11</t>
  </si>
  <si>
    <r>
      <t xml:space="preserve">Dự giờ 5 tiết (Không xếp loại). Giáo viên giảng dạy đảm bảo chuẩn kiến thức, kỹ năng qui định, giáo viên sửa sai kịp thời cho học sinh; tác phong chuẩn mực, gần gũi học sinh, lời giảng mạch lạc, rõ ràng, sử dụng thiết bị, đồ dùng dạy học đầy đủ, tiến trình tiết dạy hợp lý, nhẹ nhàng, giảng dạy theo đặc trưng bộ môn; phát huy được tính chủ động tích cực của trẻ, sử dụng phương pháp ngôn ngữ cơ thể giảng dạy bài học rất thích hợp, kiến thức chính xác, đúng trọng tâm đối với môn Tiếng Anh. Học sinh nắm kiến thức theo mục tiêu bài. Hiệu trưởng, Phó Hiệu trưởng xây dựng kế hoạch năm học, học kì, tháng tuần đầy đủ. Các tổ khối có xây dựng kế hoạch năm học, khối 5 có kế hoạch tháng, tuần. Hồ sơ tuyển sinh lưu trữ đầy đủ, đóng tập gọn gàng. Giáo viên cập nhật khá đầy đủ nội dung trong sổ kế hoạch giáo dục cá nhân học sinh khuyết tật. Các tổ khối tiến hành họp đúng qui định, có trao đổi nội dung công tác chuyên môn, Phó Hiệu trưởng có tham gia dự họp. Trường, tổ khối, giáo viên có xây dựng kế hoạch phụ đạo học sinh học chậm. Phó Hiệu trưởng có tham gia dự giờ giáo viên (27 tiết), người dự, người dạy kí tên đầy đủ. Nhà trường hợp đồng với CSDV cung cấp suất ăn công nghiệp Tấn Hưng, nhân sự phục vụ bán trú có giấy khám sức khỏe và giấy xác nhận kiến thức về an toàn thực phẩm. Hiệu trưởng có triển khai lại chuyên đề được tập huấn. Vệ sinh sân trường, lớp học, nhà vệ sinh sạch sẽ; có trang bị xà phòng cho HS rửa tay. Kết quả khảo sát môn Tiếng Việt có 98,76% học sinh đạt điểm 5 trở lên. </t>
    </r>
    <r>
      <rPr>
        <b/>
        <sz val="10"/>
        <color rgb="FF0000FF"/>
        <rFont val="Times New Roman"/>
        <family val="1"/>
      </rPr>
      <t>Tồn tại: Vài giáo viên chưa bao quát lớp tốt, chưa động viên khen thưởng học sinh kịp thời (1/2, 1/5, 5/4); đồ dùng dạy học chưa khoa học, phân bố thời gian cho từng hoạt động chưa hợp lí ; trình bày bảng chưa hợp lí, khi cho học sinh xem tranh minh họa chưa sắp xếp theo nội dung bài học để các em dễ dàng quan sát (môn Mỹ thuật);  Giáo viên nói nhanh các câu động lệnh nên học sinh khó nắm bắt và làm theo (môn Tiếng Anh). Đa số Sổ kế hoạch giáo dục cá nhân của học sinh khuyết tật giáo viên cập nhật chưa đầy đủ nội dung;</t>
    </r>
    <r>
      <rPr>
        <b/>
        <sz val="10"/>
        <color rgb="FFFF0000"/>
        <rFont val="Times New Roman"/>
        <family val="1"/>
      </rPr>
      <t xml:space="preserve"> các khối chưa có kế hoạch tháng, tuần</t>
    </r>
    <r>
      <rPr>
        <b/>
        <sz val="10"/>
        <color rgb="FF0000FF"/>
        <rFont val="Times New Roman"/>
        <family val="1"/>
      </rPr>
      <t>. Trường lưu trữ hồ sơ chuyên đề chưa khoa học. Đề nghị: Hiệu trưởng chỉ đạo giáo viên dạy học sinh khuyết tật cập nhật đầy đủ nội dung vào sổ; lưu trữ hồ sơ tổ chức chuyên đề đúng theo hướng dẫn; chỉ đạo các tổ khối bổ sung đầy đủ kế hoạch học kì, tháng, tuần.</t>
    </r>
  </si>
  <si>
    <t>26/11</t>
  </si>
  <si>
    <r>
      <t xml:space="preserve">Dự giờ 6 tiết (Không xếp loại). Giáo viên dạy đúng đặc trưng bộ môn, đảm bảo mục tiêu bài dạy, giảng dạy nhiệt tình, quan tâm đến tất cả đối tượng học sinh, sử dụng thành thạo máy tính, gần gũi, giọng nói to, rõ, nhận xét kịp thời, tiết dạy nhẹ nhàng hiệu quả, tổ chức nhiều hình thức học tập, phát huy tính tích cực của học sinh. Giáo viên tổ chức nhiều hoạt động trong tiết dạy, quan tâm giúp đỡ sửa sai cho học sinh (Thể dục). Học sinh tích cực tham gia các hoạt động, nhận dạng được vần, tiếng có chứa vần vừa học, biết phân tích vần, tiếng, hiểu được nghĩa của từ ứng dụng. Học sinh tìm được tiếng ngoài bài có vần đã học và nói thành câu có từ tìm được; học sinh tích cực, chủ động tiếp thu và vận dụng kiến thức làm được bài tập; có đầy đủ đồ dùng học tập, nền nếp tốt. Hiệu trưởng, Phó Hiệu trưởng xây dựng đầy đủ kế hoạch giáo dục, kế hoạch năm học và kế hoạch HKI theo qui định, các kế hoạch phù hợp tình hình tại đơn vị. Hiệu trưởng xây dựng kế hoạch số 66/KH-THTTh ngày 24/3/2020 về triển khai lựa chọn SGK lớp 1 theo chương trình GDPT 2018 và quyết định số 67/QĐ-THTTh ngày 24/3/2020 về thành lập hội đồng lựa chọn SGK lớp 1; tổ chức lựa chọn theo các bước được qui định tại Thông tư 01/2020/TT- BGDĐT ngày 30/01/2020 của Bộ GDĐT và Công văn số 590/GDĐT-TH ngày 24/2/2020 của Sở GDĐT về lưu ý để chuẩn bị cho việc lựa chọn SGK lớp 1 năm học 2020-2021, lưu trữ và đóng tập đầy đủ hồ sơ, văn bản của các cấp về lựa chọn SGK. Hồ sơ KTĐK, tuyển sinh thực hiện và lưu trữ đầy đủ, đóng tập gọn gàng. Các tổ khối đều xây dựng kế hoạch năm, tháng, tuần. Trường, khối trưởng, giáo viên đều xây dựng kế hoạch phụ đạo học sinh học chậm kèm danh sách học sinh. Các tổ khối tiến hành họp đúng qui định, có trao đổi về nội dung công tác chuyên môn, Phó Hiệu trưởng tham gia dự họp. Trường hợp đồng với công ty TNHH MTV TMDV Thượng Hảo tổ chức nấu ăn tại đơn vị. Tổ chức lưu mẫu đúng qui định. Hiệu trưởng có xây dựng kế hoạch dự phòng khi có ngộ độc thực phẩm xảy ra, phân công cụ thể cho từng bộ phận, nhân viên phục vụ đều có khám sức khỏe. Vệ sinh sân trường, lớp học, nhà vệ sinh sạch sẽ; có trang bị xà phòng cho HS rửa tay. Khuôn viên trường có cây xanh, bóng mát, các dãy phòng treo những chậu trầu bà. Kết quả khảo sát môn Tiếng Việt có 96,18%,  môn Toán có 98,79% học sinh đạt điểm 5 trở lên. </t>
    </r>
    <r>
      <rPr>
        <b/>
        <sz val="10"/>
        <color rgb="FF0000FF"/>
        <rFont val="Times New Roman"/>
        <family val="1"/>
      </rPr>
      <t>Tồn tại: Một số giáo viên thiếu hoạt động viết bảng con cho học sinh (1/6);  chưa bao quát lớp tốt (5/3); phổ biến các nội dung chưa rõ ràng, bao quát lớp chưa tốt, sửa sai cho học sinh chưa kịp thời (môn Thể dục). Còn một số em chưa tập trung trong giờ học (môn Thể dục). Vài giáo viên cập nhật chưa đầy đủ nội dung “Nhu cầu cần đáp ứng” trong sổ kế hoạch giáo dục cá nhân. Đề nghị: giáo viên dạy học sinh khuyết tật cập nhật đầy đủ nội dung vào sổ.</t>
    </r>
  </si>
  <si>
    <t>02/12</t>
  </si>
  <si>
    <t>An Nhơn Đông</t>
  </si>
  <si>
    <r>
      <t xml:space="preserve">Vệ sinh sân trường, lớp học, nhà vệ sinh sạch sẽ; có trang bị xà phòng cho HS rửa tay. Môi trường “Xanh – sạch – Đẹp”. Dự giờ 6  tiết. Giáo viên đảm bảo mục tiêu bài học, lớp học diễn ra nhẹ nhàng, tác phong sư phạm tốt; chuẩn bị và sử dụng dồ dùng dạy học phong phú, hiệu quả; sử dụng 1 số thuật ngữ trong dạy môn Toán lớp 1 đúng với sự hướng dẫn của đợt tập huấn; rèn tư thế ngồi viết cho học sinh; thầy và trò có sự tương tác; vận dụng phương pháp dạy học phù hợp theo hướng phát huy tính năng động sáng tạo, gần gũi học sinh (TD); khen ngợi, sửa lỗi phát âm cho HS kịp thời (Tiếng Anh). Học sinh tính toán nhanh và đáp ứng được mục tiêu bài học; phát biểu rõ ràng, nhận xét tốt, tích ực tham gia các hoạt động. Cán bộ quản lý xây dựng đầy đủ kế hoạch giáo dục, kế hoạch năm học và kế hoạch HKI, tháng, tuần theo qui định. Hiệu trưởng xây dựng kế hoạch số 227/KH-THANĐ ngày 14/12/2019 về triển khai CTGDPT năm 2018 và báo cáo số 64/BC-THANĐ ngày 25/3/2020 về thực hiện CTGDPT và báo cáo số 134/BC-THANĐ ngày 24/7/2020 về kết quả bồi dưỡng GVPT và CBQL GDPT; xây dựng kế hoạch số 128/KH-THANĐ ngày 17/7/2020 về bồi dưỡng GV sử dụng SGK lớp 1 năm học 2020-2021 và báo cáo số 146/BC-THANĐ ngày 07/8/2020 về đánh giá kết quả bồi dưỡng GV sử dụng SGK lớp 1 (9/9 GV được Hiệu trưởng đánh giá Đạt). Hiệu trưởng ban hành Quyết định số 14/QĐ-THANĐ ngày 03/2/2020 về thành lập Hội đồng lựa chọn SGK và tổ chức lựa chọn SGK theo các bước hướng dẫn tại Thông tư 01/2020/TT-BGDĐT của BGDĐT. Lưu trữ văn bản của các cấp và đóng tập cẩn thận. Hiệu trưởng xây dựng kế hoạch số 250/KH-THANĐ ngày 02/11/2020 về giúp đỡ giáo viên mới ra trường; phân công giáo viên dạy lớp 1 là những giáo viên đã được tập huấn thay SGK. Các tổ khối tiến hành họp đúng qui định, có trao đổi nội dung công tác chuyên môn, Phó HT tham gia dự họp. Hồ sơ tuyển sinh lưu trữ đầy đủ, đóng tập gọn gàng. Trường có xây dựng kế hoạch chuyên đề, thao giảng. Kết quả khảo sát môn Tiếng Việt có 89,89% đạt từ 5 điểm trở lên. </t>
    </r>
    <r>
      <rPr>
        <b/>
        <sz val="10"/>
        <color rgb="FF0000FF"/>
        <rFont val="Times New Roman"/>
        <family val="1"/>
      </rPr>
      <t>Tồn tại: Một vài giáo viên chưa chú ý rèn cách trình bày của HS lớp 1; phân bố thời gian chưa hợp lí; chưa hướng dẫn tốt phần bài toán có lời văn cho HS. Một số HS còn rụt rè trong hoạt  động hỏi – đáp (T. Anh). Hiệu trưởng chưa ban hành QĐ danh mục SGK lớp 1 sử dụng trong nhà trường theo hướng dẫn tại Khoản 4 Điều 9 Thông tư số 01/2020/TT-BGDĐT. Đề nghị: Hiệu trưởng bổ sung QĐ danh mục lưa chọn SGK lớp 1 và các danh sách giáo viên tham bồi dưỡng SGK (tự bồi dưỡng, trực tuyến, trực tiếp, đánh giá chung) trong từng báo cáo. Nhà trường cần lưu trữ (có thể đóng tập) từng hồ sơ công việc với đầy đủ các văn bản chỉ đạo, văn bản của trường và các phụ lục, danh sách có liên quan. Bổ sung kế hoạch tổ chức lựa chọn SGK lớp 1. Phó HT ký tên đầy đủ trong hồ sơ lưu (Biên bản triển khai chuyên đề).</t>
    </r>
  </si>
  <si>
    <t>03/12</t>
  </si>
  <si>
    <r>
      <t>Vệ sinh sân trường, lớp học, nhà vệ sinh sạch sẽ; có trang bị xà phòng cho HS rửa tay. Dự giờ 09 tiết. Giáo viên dạy đúng đặc trưng bộ môn, chuẩn bị ĐDDH phù hợp với bài dạy, có liên hệ giáo dục toàn diện HS về tình cảm, thái độ qua bài học; vận dụng phương pháp phù hợp, tác phong chuẩn mực; nhấn mạnh từng dạng phép tính, nhận xét đánh gía kịp thời, đảm bảo cho từng thời gian hoạt động; kịp thời giúp đỡ HS gặp khó khăn (môn Tin học);  lồng ghép giáo dục đạo đức cho HS, hòa đồng; thân thiện với HS; sử dụng 100% Tiếng Anh trong lớp học, bài học đạt mục tiêu, dụng cụ dạy học hình ảnh đẹp, âm thanh rõ, HS nghe và nhìn rất dễ và thuận tiện, phát huy năng lực của HS, đặc biệt là Speaking (Tiếng Anh). Học sinh nhận biết được vần mới, từ mới; viết được vần, từ vừa học, biết phân tích, đọc được từ ứng dụng, bài đọc, tích cực học tập và tham gia phát biểu to, rõ, tiếp thu bài tốt. Hiệu trưởng xây dựng kế hoạch số 19/KH-TA ngày 13/2/2020 về tổ chức lựa chọn SGK lớp 1 và thành lập hội đồng lựa chọn SGK theo quyết định số 28/QĐ-TA ngày 15/3/2020; tổ chức lựa chọn SGK theo các bước hướng dẫn tại Thông tư số 01/2020/TT-BGDĐ ngày 30/01/2020 của BGDĐT; xây dựng kế hoạch số 120/KH-TA ngày 17/7/2020  về bồi dưỡng GV sử dụng SGK lớp 1; kế hoạch số 129/KH-TA ngày 05/8/2020 về đánh giá kết quả bồi dưỡng SGK lớp 1 và báo cáo số 134/BC-TA ngày 10/8/2020 về kết quả bồi dưỡng GV (có 3 CBQL và 17 GV được đánh giá Đạt về bồi dưỡng SGK lớp 1); báo cáo số 122/BC-TA ngày 22/7/2020 về kết quả bồi dưỡng GVPT, CBQLGDPT và lưu trữ văn bản hướng dẫn của các cấp về công tác bồi dưỡng chương trình GDPT 2018 (modun 1); báo cáo số 128/BC-TA về kết quả bồi dưỡng trực tiếp giáo viên và CBQL về chương trình GDPT 2018; xây dựng kế hoạch số 243/KH-THAT ngày 12/10/2020 về phân công CBQL, giáo viên hướng dẫn, giúp đỡ giáo viên mới năm học 2020-2021; phân công giáo viên dạy lớp 1 là những giáo viên đã được bồi dưỡng, tập huấn thay SGK và được đánh giá Đạt. Các tổ khối tiến hành họp đúng qui định, có trao đổi nội dung công tác chuyên môn, CBQL tham gia dự họp. Hồ sơ tuyển sinh đóng tập gọn gàng, cẩn thận. Hiệu trưởng xây dựng kế hoạch về thực hiện chuyên đề, thao giảng, có tổ chức triển khai lại 9 chuyên đề (2019-2020); năm học 2020-2021 tổ chức 1 tiết thao giảng và triển khai Quy định đánh giá HS tiểu học, Thông tư quy định việc lựa chọn SGK trong cơ sở GDPT, Thông tư ban hành Điều lệ trường tiểu học, hồ sơ được lưu trữ đầy đủ. Kết quả khảo sát Tiếng Việt có 90,2% đạt từ 5 điểm trở lên.</t>
    </r>
    <r>
      <rPr>
        <b/>
        <sz val="10"/>
        <color rgb="FF0000FF"/>
        <rFont val="Times New Roman"/>
        <family val="1"/>
      </rPr>
      <t xml:space="preserve"> Tồn tại: Một sô giáo viên chưa bao quát lớp tốt, chưa phát huy tính tích cực của HS trong học tập; chưa sửa sai kịp thời; HS thực hành nói Tiếng Anh chưa nhiều. Một số HS chưa tập trung. Hội đồng lựa chọn SGK chưa có văn bản đề xuất với Hiệu trưởng về danh mục SGK được lựa chọn. Hiệu trưởng chưa ra quyết định ban hành danh mục SGK lớp 1 được sử dụng tại đơn vị. Đề nghị:  Hiệu trưởng tổ chức cập nhật đầy đủ văn bản theo từng loại hồ sơ công việc cần được lưu trữ riêng, nên đóng tập theo cấp chỉ đạo và theo thứ tự ngày tháng năm ban hành văn bản. Hiệu trưởng bổ sung danh sách, kết quả đánh giá giáo viên, CBQL tham gia bồi dưỡng về sử dụng SGK với các nội dung: tự bồi dưỡng, bồi dưỡng trực tuyến và bồi dưỡng trực tiếp.</t>
    </r>
  </si>
  <si>
    <t>08/12</t>
  </si>
  <si>
    <t xml:space="preserve">Tân Thạnh Tây </t>
  </si>
  <si>
    <r>
      <t>Dự giờ 10 tiết. Giáo viên chuẩn bị tốt tranh ảnh dạy học; rèn tốt kỹ năng đọc, đảm bảo mục tiêu; sử dụng phương pháp đặc trưng bộ môn, tác phong chuẩn chạc, tự tin; phân bố thời gian đảm bảo cho từng hoạt động. Học sinh nắm vững kiến thức vận dụng thực hành tốt; tham gia phát biểu, nhận xét. Hiệu trưởng xây dựng kế hoạch số 24/KH-TTT ngày 02/3/2020 về việc triển khai lựa chọn SGK lớp 1. Thành lập hội đồng lựa chọn SGK theo Quyết định số 30/QĐ-TTT ngày 16/3/2020 và tổ chức lựa chọn SGK theo các văn bản hướng dẫn. Hiệu trưởng xây dựng kế hoạch số 198/KH-TTT ngày 24/10/2019 về triển khai thực hiện chương trình GDPT 2018; báo cáo số 97/BC-TTT ngày 20/7/2020 về kết quả bồi dưỡng GVPT và CBQLGDPT, kết quả có 43/43 hoàn thành bồi dưỡng modun 1. Hiệu trưởng xây dựng kế hoạch số 91/KH-TTT ngày 16/7/2020 về tập huấn, bồi dưỡng giáo viên sử dụng SGK lớp 1; báo cáo số 108/BC-TTT ngày 10/8/2020 về kết quả bồi dưỡng giáo viên sử dụng SGK lớp 1, có 15/15 giáo viên được Hiệu trưởng đánh giá Đạt. Hồ sơ tuyển sinh lưu trữ đầy đủ. Các hồ sơ được đóng tập cẩn thận, đầy đủ các văn bản của các cấp. Các tổ khối tiến hành họp đúng qui định, có trao đổi nội dung công tác chuyên môn, Phó Hiệu trưởng tham gia dự họp. Năm học 2019-2020 trường xây dựng kế hoạch và triển khai lại đầy đủ các chuyên đề của huyện, thực hiện 9 chuyên đề, thao giảng (trường và tổ khối); năm học 2020-2021 xây dựng kế hoạch triển khai lại chuyên đề Tiếng Việt 1, tổ chức 2 tiết dạy tốt. Các loại hồ sơ được đóng tập cẩn thận, đầy đủ. Vệ sinh sân trường, lớp học, nhà vệ sinh sạch sẽ; có trang bị xà phòng cho HS rửa tay, có trang bị hệ thống nhạc trong nhà vệ sinh. Kết quả khảo sát môn Tiếng Việt có 86,5% học sinh đạt từ 5 điểm trở lên; môn Toán có 70,4% học sinh đạt từ 5 điểm trở lên.</t>
    </r>
    <r>
      <rPr>
        <b/>
        <sz val="10"/>
        <color rgb="FF0000FF"/>
        <rFont val="Times New Roman"/>
        <family val="1"/>
      </rPr>
      <t xml:space="preserve"> Tồn tại: Vài giáo viên khai khai thác tranh chưa hiệu quả khi tổ chức cho HS khám phá từ mới; chưa lựa chọn hình thức hoạt động phù hợp nhằm phát huy tính tích cực của HS; chưa tích hợp giáo dục kỹ năng sống; chưa quản lý lớp tốt. HS luyện đọc cá nhân ít, lớp học chưa sinh động, chưa tập trung. Trường chưa xây dựng kế hoạch hướng dẫn, giúp đỡ giáo viên mới. Đề nghị:  Các hồ sơ cần được đóng tập theo từng nội dung công việc. Hiệu trưởng bổ sung kế hoạch hướng dẫn, giúp đỡ giáo viên mới theo văn bản số 1092/GDĐT-TH ngày 10/9/2020 của Phòng GDĐT huyện. Hiệu trưởng cần quan tâm, giúp đỡ giáo viên dạy lớp 4/3 tốt hơn để giúp giáo viên có biện pháp nâng cáo chất lượng giáo dục.</t>
    </r>
  </si>
  <si>
    <t>10/12</t>
  </si>
  <si>
    <t xml:space="preserve">Phú Mỹ Hưng </t>
  </si>
  <si>
    <r>
      <t>Môi trường sư phạm sạch sẽ, có bóng mát, có hoa kiểng ở các hành lang lớp học, nhà vệ sinhy có trang bị âm thanh. Dự giờ 10  tiết Giáo viên đảm bảo mục tiêu bài dạy; sửa sai kịp thời, phân bố thời gian tiết dạy hợp lí; gần gũi HS; tác phong chuẩn mực; bao quát lớp tốt, vận dụng phương pháp và hình thức tổ chức dạy học phù hợp; tổ chức các hoạt động theo đúng tinh thần VENEN; giáo viên sử dụng Tiếng Anh trong lớp rất tốt, phát huy được sự giao tiếp giữa thầy và trò, chuẩn bị ĐDDH tốt và phù hợp với các hoạt động trên lớp. HS mạnh dạn tự tin, tích cực phát biểu; hoàn thành bài tập theo yêu cầu. Về Hồ sơ tuyển sinh: Hiệu trưởng xây dựng kế hoạch số 77/KH-THPMH ngày 22/6/2020 về huy động trẻ ra lớp và tuyển sinh vào lớp đầu cấp năm học 2020-2021, thành lập HĐ tuyển sinh theo QĐ số 78/QĐ-THPMH ngày 22/6/2020. Kết quả tuyển sinh có 118 em ra lớp đạt 100%. Về BD CTGDPT 2018 (modun 1): Hiệu trưởng xây dựng kế hoạch số 224/KH-THPMH ngày 18/12/2020 về triển khai CT GDPT 2018. Kết quả có 31/31 CBQL, GV được đánh giá hoàn thành bồi dưỡng modun 1. Về hồ sơ BD GV sử dụng SGK lớp 1: Hiệu trưởng xây dựng kế hoạch số 96/KH-THPMH ngày 21/7/2020 về triển khai BD, tập huấn CBQL, GV sử dụng SGK lớp 1 năm học 2020-2021. kết quả có 10/10 GV được Hiệu trưởng đánh giá Đạt. Về tổ chức lựa chọn SGK lớp 1: Hiệu trưởng ban hành QĐ số 37/QĐ-THPMH ngày 15/3/2020 về thành lập HĐ lựa chọn SGK lớp 1, xây dựng kế hoạch số 115/KH-THPMH ngày 15/3/2020 về tổ chức lựa chọn SGK lớp 1 và tổ chức lựa chọn SGK theo hướng dẫn tại TT 01/2020/TT-BGDĐT và công văn số 590/GDĐT-TH ngày 24/2/2020 của SGD về lựa chọn SGK. Về hồ sơ chuyên đề: Trường tổ chức triển khai các chuyên đề, thao giảng và lưu đầy đủ hồ sơ, thực hiện đúng kế hoạch số 113/KH-PMH ngày 23/9/2020 về tổ chức chuyên đề. Các hồ sơ được đóng tập cẩn thận, đầy đủ văn bản. Kết quả khảo sát môn Tiếng Việt có 90,4% học sinh đạt 5 điểm trở lên và môn Toán có 93,4% học sinh đạt 5 điểm trở lên.</t>
    </r>
    <r>
      <rPr>
        <b/>
        <sz val="10"/>
        <color rgb="FF0000FF"/>
        <rFont val="Times New Roman"/>
        <family val="1"/>
      </rPr>
      <t xml:space="preserve"> Tồn tại: Vài giáo viên chưa rèn đọc nhiều, nhất là HS yếu, phân  bố thời gian chưa hợp lí, bao quát lớp chưa tốt, chưa cho HS  nghỉ giữa tiết (đối với lớp 1); chưa tạo cơ hội cho học sinh chia sẻ trong nhóm học tập.  Còn một vài hồ sơ chuyên đề lưu trữ chưa đầy đủ. Đề nghị:  Các hồ sơ cần đóng tập theo từng nội dung công việc. Hiệu trưởng chỉ đạo và kiểm tra việc cập nhật đủ nội dung và đóng dấu giáp lai ở một vài sổ sách GV chưa thực hiện đầy đủ (sổ liên lạch, chủ nhiệm, kế hoạch bài dạy). Bổ sung tờ trình về kết quả lựa chọn SGK của HĐ. Bổ sung danh sách CBQL, GV được Hiệu trưởng đánh giá Đạt về BD GV sử dụng SGK lớp 1.</t>
    </r>
  </si>
  <si>
    <t>16/12</t>
  </si>
  <si>
    <t xml:space="preserve">Tân Thạnh Đông 2 </t>
  </si>
  <si>
    <r>
      <t>Dự giờ 10 tiết. Tiến trình tiết dạy hợp lí, nhẹ nhàng, GV sử dụng hiệu quả ĐDDH, giảng dạy kiến thức có hệ thống, đi sâu từng nội dung; sửa sai kịp thời, sử dụng phối hợp các phương pháp đặc trưng bộ môn, có liên hệ giáo dục HS; giọng nói to, rõ, phong thái tự tin; có sử dụng CNTT vào tiết dạy. Học sinh tự tin, tích cực tham gia hoạt động học tập. cáo kết quả lựa chọn SGK lớp 1;n Hiệu trưởng xây dựng kế hoạch số 57/KH-TTĐ2 ngày 10/3/2020 về tổ chức thực hiện lựa chọn SGK lớp 1 năm học 2020-2021, có biên bản họp chọn SGK lớp 1; kế hoạch số 455/KH-TTĐ2 ngày 31/12/2019 về triển khai chương trình GDPT-2018; Kế hoạch số 167/KH-TTĐ2 ngày 06/8/2020 về đánh giá kết quả bồi dưỡng GV sử dụng SGK lớp 1; Báo cáo số 168/BC-TTĐ2 ngày 07/8/2020 về đánh giá kết quả bồi dưỡng GV sử dụng SGK lớp 1, kết quả có 15/15 GV được đánh giá đạt; danh sách CBQL- GV hoàn thành modun 1: 46 (CBQL: 3/3; GV: 43/43). Hiệu trưởng xây dựng kế hoạch số 353/KH-TTĐ2 ngày 14/12/2020 về phân công CBQL, GV hướng dẫn, giúp đỡ GV mới năm học 2020-2021 có kèm danh sách cụ thể. Hồ sơ  tuyển sinh lưu trữ đầy đủ, đóng tập gọn gàng. Các tổ khối tiến hành họp đúng qui định, có trao đổi về công tác chuyên môn, Phó HT có tham gia dự họp. Tổ chức và đóng tập các hồ sơ thực hiện chuyên đề, thao giảng theo hướng dẫn. Vệ sinh sân trường, lớp học, nhà vệ sinh sạch sẽ; có trang bị xà phòng cho HS rửa tay. Kết quả khảo sát có 90,5% học sinh đạt 5 điểm trở lên đối với môn Tiếng Việt và 73,46% đối với môn Toán.</t>
    </r>
    <r>
      <rPr>
        <b/>
        <sz val="10"/>
        <rFont val="Times New Roman"/>
        <family val="1"/>
      </rPr>
      <t xml:space="preserve"> </t>
    </r>
    <r>
      <rPr>
        <b/>
        <sz val="10"/>
        <color rgb="FF0000FF"/>
        <rFont val="Times New Roman"/>
        <family val="1"/>
      </rPr>
      <t>Tồn tại: Vài giáo viên chưa nhắc nhỡ HS; phân bố thời gian chưa hợp lí; chưa rèn kĩ năng nhận xét cho HS; bao quát lớp chưa tốt. Có lớp học còn thụ động. Thiếu Quyết định thành lập Hội đồng lựa chọn SGK lớp 1, lưu trữ hồ sơ chưa khoa học liên quan đến công tác bồi dưỡng GV sử dụng SGK, hồ sơ tổ chức lựa chọn SGK. Đề nghị:  Hiệu trưởng bổ sung QĐ thành lập hội đồng lựa chọn SGK lớp 1 và tổ chức lưu trữ hồ sơ khoa học và đóng tập theo loại hồ sơ (hồ sơ lựa chọn SGK lớp 1, hồ sơ bồi dưỡng GV sử dụng SGK lớp 1,..). Hiệu trưởng có kế hoạch chỉ đạo giúp đỡ GV (nhất là GV lớp 4, 5) để nâng cáo chất lượng giáo dục của đơn vị.</t>
    </r>
  </si>
  <si>
    <t>17/12</t>
  </si>
  <si>
    <r>
      <t>Dự giờ 9 tiết. Giáo viên dạy đúng mục tiêu của bài vần uôi, ươn, có rèn kĩ năng đọc, viết cho HS tốt, bao quát lớp, rèn kĩ năng đọc, viết tốt, có quan tâm rèn HS ngồi đúng tư thế khi viết. GV Tiếng Anh, phát âm to, rõ, giáo cụ trực quan sinh động, kết hợp CNTT trong dạy học. Đa số HS trả lời to, tham gia tích cực vào các hoạt động học tập. Về hồ sơ tuyển sinh năm học 2020-2021 nhà trường đóng tập đầy đủ các văn bản chỉ đạo về công tác tuyển sinh với các kế hoạch, biên bản xét duyệt, danh sách tuyển sinh vào lớp 1. Tổng số HS được tuyển là 332 em. Về hồ sơ bồi dưỡng chương trình GDPT (modun1): Hiệu trưởng xây dựng kế hoạch số 125/KH-BM2 ngày 08/6/2020 và báo cáo số 162/BC-BM2 ngày 22/7/2020 về kết quả bồi dưỡng GV và CBQL. Kết quả có 38 CBQL và GV hoàn thành bồi dưỡng modun 1. Nhà trường lưu trữ văn bản các cấp cùng với danh sách CBQL, GV hoàn thành modun 1. Về hồ sơ bồi dưỡng GV sử dụng SGK lớp 1: Hiệu trưởng xây dựng kế hoạch số 168/KH-BM2 ngày 06/8/2020 và báo cáo số 182/BC-BM2 ngày 27/8/2020 về kết quả bồi dưỡng và có 13/14 GV được Hiệu trưởng đánh giá Đạt, 01 GV đang nghỉ hộ sản. Các GV được Hiệu trưởng phân công dạy lớp 1 đều tham gia và hoàn thành các lớp bồi dưỡng modun 1 và bồi dưỡng sử dụng SGK lớp 1. Về hồ sơ lựa chọn SGK lớp 1: Hiệu trưởng xây dựng kế hoạch số 49/KH-BM2 ngày 10/2/2020, thành lập Hội đồng lựa chọn theo QĐ số 77/QĐ-BM2 ngày 09/3/2020; tổ chức lựa theo 4 bước hướng dẫn tại TT số 01/2020/TT-BGDĐT ngày 30/01/2020 của BGD ĐT về hướng dẫn lựa chọn SGK. Hồ sơ chuyên đề: tổ chức triển khai lại chuyên đề năm học 2019-2020 và các chuyên đề cấp huyện. Sân trường và các hành lang, lớp học, nhà vệ sinh được quét dọn sạch sẽ, có cây xanh, cây kiểng trong sân trường. Nhà vệ sinh có xà phòng cho HS rửa tay; có hệ thống vòi nước rửa tay ở cổng trường. . Kết quả khảo sát có 90% học sinh đạt 5 điểm trở lên đối với môn Tiếng Việt và 97,9% đối với môn Toán.</t>
    </r>
    <r>
      <rPr>
        <b/>
        <sz val="10"/>
        <color rgb="FF0000FF"/>
        <rFont val="Times New Roman"/>
        <family val="1"/>
      </rPr>
      <t xml:space="preserve"> Tồn tại: Hình thức tổ chức chưa phong phú, chưa chú ý sửa tư thế ngồi viết cho HS, có lớp nề nếp lớp học chưa tốt. Hồ sơ công việc còn thiếu vài văn bản chỉ đạo của các cấp. Hồ sơ chuyên đề lưu trữ chưa đầy đủ. Đề nghị: Hiệu trưởng chỉ đạo CBQL/GV phụ trách công việc cần bổ sung một số văn bản còn thiếu vào các hồ sơ công việc. Hiệu trưởng chỉ đạo, tổ chức các chuyên đề, thao giảng đúng theo kế hoạch số 208/KH-BM2 ngày 21/9/2020 của đơn vị.</t>
    </r>
  </si>
  <si>
    <t>8 trường (Liên Minh công Nông; Phước Hiệp; Lê Thị Pha; Tân Phú, Tân Phú Trung; Tân Tiến; Tân Thông; Tân Thông Hội)</t>
  </si>
  <si>
    <t>Hiệu trưởng đều xây dựng kế hoạch về tổ chức kiểm tra cuối HKI và quyết định về thành lập hội đồng coi, chấm KTĐK; ra đề, duyệt đề. Tổ chức xây dựng ma trận đề đúng văn bản hướng dẫn. Tổ chức kiểm tra đúng theo kế hoạch. Lưu trữ đầy đủ hồ sơ KTĐK</t>
  </si>
  <si>
    <t>HKI</t>
  </si>
  <si>
    <t>01/3</t>
  </si>
  <si>
    <t>7 trường (Thị trấn Củ Chi, Thị trấn Củ Chi 2, Tân Thành, Phước Vĩnh An, Trần Văn Chẩm, Nhuận Đức, Nhuận Đức 2)</t>
  </si>
  <si>
    <r>
      <t xml:space="preserve">Các trường đều ban hành Quyết định, xây dựng Kế hoạch về tuyên truyền, thực hiện công tác phòng, chống dịch trước và sau khi học sinh đi học trở lại; tổ chức thực hiện các nội dung theo chỉ đạo của Sở GDĐT về khử khuẩn vệ sinh trường lớp vào các ngày  24, 25, 26, 27/02/2021, cho học sinh khai báo y tế, đo thân nhiệt, rửa tay sát khuẩn và đeo khẩu trang. Ngoài các vòi nước đã có trong nhà vệ sinh từng trường còn trang bị thêm một số vòi nước rửa tay cho học sinh. Trường Tân Thành có trang bị máy phun thuốc. </t>
    </r>
    <r>
      <rPr>
        <b/>
        <sz val="10"/>
        <color rgb="FF0000FF"/>
        <rFont val="Times New Roman"/>
        <family val="1"/>
      </rPr>
      <t>Đề nghị: Bổ sung kịch bản rõ ràng, cụ thể nhiệm vụ từng thành viên trong nhà trường từ ngày 01/3/2021 trở về sau trong việc thực hiện phòng, chống dịch Covid- 19 (Nhuận Đức, Nhuận Đức 2, Phước Vĩnh An)</t>
    </r>
  </si>
  <si>
    <t>10/3</t>
  </si>
  <si>
    <r>
      <t>Lưu trữ một số văn bản của các cấp và các quyết định, báo cáo, kết quả lựa chọn của trường về Hồ sơ lựa chọn SGK lớp 1, 2. Hiệu trưởng đã khắc phục việc lập danh sách học sinh lớp 5 hoàn thành chương trình tiểu học năm học 2018 – 2019. Vệ sinh sân trường, lớp học, nhà vệ sinh sạch sẽ, có trang bị xà phòng cho học sinh rửa tay. Lớp học có trang bị Gel rửa tay cho học sinh.</t>
    </r>
    <r>
      <rPr>
        <b/>
        <sz val="10"/>
        <color rgb="FF0000FF"/>
        <rFont val="Times New Roman"/>
        <family val="1"/>
      </rPr>
      <t xml:space="preserve"> Tồn tại: Hồ sơ lựa chọn SGK lớp 2 lưu trữ chưa đầy đủ văn bản các cấp chỉ đạo. Hiệu trưởng chưa tổ chức triển khai thực hiện tốt công tác lưu trữ hồ sơ công việc (Bồi dưỡng Modun 1 cho CBQL- GV; bồi dưỡng GV – CBQL sử dụng SGK lớp 1). Xà phòng trang bị cho học sinh rửa tay chưa đầy đủ, có cánh cửa nhà vệ sinh học sinh bị hư. Đề nghị: Sắp xếp lại hồ sơ lựa chọn SGK lớp 1 năm học 2020-2021 theo từng cấp (trường, phòng, sở) và theo ngày tháng ban hành văn bản; tương tự cho hồ sơ lựa chọn SGK lớp 2. Hiệu trưởng tổ chức rà soát và đóng tập đầy đủ các hồ sơ công việc (bồi dưỡng Modun 1, bồi dưỡng GV- CBQL sử dụng SGK lớp 1, bồi dưỡng Modun 2,…). Tổ văn phòng bổ sung kế hoạch 6 tháng đầu năm 2021. Hiệu trưởng bổ sung đầy đủ xà phòng trong các nhà vệ sinh, sửa lại cánh cửa bị hư; chỉ đạo GV cập nhật đầy đủ nội dung trong sổ Kế hoạch học tập cá nhân của HS khuyết tật (2 em). Hiệu trưởng báo cáo kết quả khắc phục về Phòng GDĐT (bộ phận tiểu học) chậm nhất ngày 17/3/2021.</t>
    </r>
  </si>
  <si>
    <t>12/3</t>
  </si>
  <si>
    <t>Phú Hòa Đông 2</t>
  </si>
  <si>
    <r>
      <t xml:space="preserve">Hiệu trưởng tổ chức thực hiện, lưu trữ đầy đủ các hồ sơ công việc về bồi dưỡng GV sử dụng SGK lớp 1; lựa chọn SGK lớp 1, lớp 2. Lưu trữ các văn bản chỉ đạo của các cấp và các văn bản về Modun 1, 2, 3 của đơn vị. Các tổ chuyên môn xây dựng đầy đủ các kế hoạch năm học, HK, tháng, tuần, tiến hành họp đúng qui định, có trao đổi về nội dung công tác chuyên môn. Tổ văn phòng có xây dựng kế hoạch năm học và họp tổ được 3 lần. Vệ sinh sân trường, lớp học, nhà vệ sinh sạch sẽ, có xà phòng cho HS rửa tay. </t>
    </r>
    <r>
      <rPr>
        <b/>
        <sz val="10"/>
        <color rgb="FF0000FF"/>
        <rFont val="Times New Roman"/>
        <family val="1"/>
      </rPr>
      <t>Tồn tại: Kế hoạch của các tổ, khối chưa thể hiện nội dung trọng tâm, cụ thể của tổ. Đề nghị: Hiệu trưởng tổ chức sắp xếp lại các văn bản về bồi dưỡng Modun 1, 2, 3 theo thứ tự như hướng dẫn. Các kế hoạch của tổ, khối cần thể hiện nhiệm vụ trọng tâm chuyên môn của tổ. Tổ văn phòng họp tổ đúng theo qui định.</t>
    </r>
  </si>
  <si>
    <t>15/3</t>
  </si>
  <si>
    <r>
      <t>Hiệu trưởng tổ chức thực hiện các yêu cầu về lựa chọn SGK lớp 1; lớp 2; về bồi dưỡng GV sử dụng SGK lớp 1 và bồi dưỡng Modun 1. Các tổ khối tiến hành họp đúng qui định, có trao đổi về nội dung công tác chuyên môn, Phó Hiệu trưởng có tham gia dự họp. Các tổ khối đều có xây dựng kế hoạch tuần, tháng, năm học. Vệ sinh sân trường, lớp học, nhà vệ sinh sạch sẽ, có trang bị xà phòng cho học sinh rửa tay. Khảo sát lớp 1: Môn Tiếng Việt: đạt 35/35; tỉ lệ: 100%. Môn Toán: đạt 32/34; tỉ lệ: 94,11%; chưa đạt: 02/34, tỉ lệ: 5,89%.</t>
    </r>
    <r>
      <rPr>
        <b/>
        <sz val="10"/>
        <color rgb="FF0000FF"/>
        <rFont val="Times New Roman"/>
        <family val="1"/>
      </rPr>
      <t xml:space="preserve"> Tồn tại: Công tác lưu trữ hồ sơ từng nội dung công việc chưa khoa học. Các khối thiếu kế hoạch từng học kì. Đề nghị: Nhà trường tổ chức rà soát đầy đủ các văn bản và đóng thành tập theo từng hồ sơ công việc (bồi dưỡng SGK lớp 1; lớp 2, bồi dưỡng GV sử dụng SGK lớp 1. bồi dưỡng Modun 1, 2). Các khối bổ sung kế hoạch HKI, HKI cho đầy đủ.</t>
    </r>
  </si>
  <si>
    <t>17/3</t>
  </si>
  <si>
    <t xml:space="preserve">Thái Mỹ </t>
  </si>
  <si>
    <r>
      <t xml:space="preserve">Hiệu trưởng tổ chức triển khai thực hiện đầy đủ các yêu cầu về bồi dưỡng GV sử dụng SGK, bồi dưỡng Modun 1, 2 và tổ chức lựa chọn SGK lớp 1, 2 theo các văn bản chỉ đạo. Các tổ, khối tiến hành họp đúng qui định, có trao đổi về nội dung công tác chuyên môn, Phó Hiệu trưởng có tham gia dự họp; các khối xây dựng đầy đủ kế hoạch tuần, tháng, năm học. Vệ sinh sân trường, lớp học, nhà vệ sinh sạch sẽ, có xà phòng cho HS rửa tay. Khảo sát học sinh lớp 1: Tiếng Việt: đạt 40/40 (100%). Toán: đạt 37/38 (97,36%), chưa đạt 01/38 (2,64%). </t>
    </r>
    <r>
      <rPr>
        <b/>
        <sz val="10"/>
        <color rgb="FF0000FF"/>
        <rFont val="Times New Roman"/>
        <family val="1"/>
      </rPr>
      <t>Tồn tại: Các hồ sơ công việc chưa lưu trữ đầy đủ văn bản chỉ đạo của các cấp và của trường. Hồ sơ bồi dưỡng GV sử dụng SGK thiếu danh sách GV- CBQL hoàn thành các đợt bồi dưỡng. Hồ sơ bồi dưỡng Modun 1, 2 thiếu danh sách CBQL – GV hoàn thành. Các khối thiếu kế hoạch từng HK, tổ văn phòng xây dựng kế hoạch năm thời gian chưa đúng. Đề nghị: Bổ sung các văn bản chỉ đạo vào các hồ sơ công việc. Sắp xếp lại hồ sơ bồi dưỡng CBQL – GV về chương trình GDPT theo từng Modun. Các bổ sung kế hoạch HKI, HKII. Tổ văn phòng điều chỉnh, bổ sung kế hoạch năm học.</t>
    </r>
  </si>
  <si>
    <t>19/3</t>
  </si>
  <si>
    <r>
      <t>Hiệu trưởng có xây dựng các kế hoạch, báo cáo kết quả thực hiện và lưu trữ hồ sơ theo từng công việc về bồi dưỡng GV – CBQL sử dụng SGK lớp 1, bồi dưỡng Modun 1, 2;  lựa chọn SGK lớp 1, 2 theo các văn bản hướng dẫn. Từng loại hồ sơ công việc được lưu trữ đầy đủ các văn bản chỉ đạo của các cấp và của trường.  Các tổ, khối tiến hành họp đúng qui định, có trao đổi về nội dung công tác chuyên môn, Phó Hiệu trưởng có tham gia dự họp và xây dựng đầy đủ kế hoạch tuần, tháng, học kì và năm học. Vệ sinh sân trường, lớp học, nhà vệ sinh sạch sẽ, có xà phòng cho HS rửa tay. Khảo sát học sinh lớp 1: Tiếng Việt: đạt 51/53 (96,22%), chưa đạt: 02/53 (3,78 %). Toán: đạt 54/54 (100%).</t>
    </r>
    <r>
      <rPr>
        <b/>
        <sz val="10"/>
        <color rgb="FF0000FF"/>
        <rFont val="Times New Roman"/>
        <family val="1"/>
      </rPr>
      <t xml:space="preserve"> Đề nghị: Bổ sung văn bản đề xuất của Hội đồng lựa chọn SGK lớp 1 với Hiệu trưởng và Quyết định danh mục SGK lớp 1 sử dụng trong năm học 2020-2021. Bổ sung danh sách CBQL- GV hoàn thành bồi dưỡng sử dụng SGK lớp 1. Tổ Văn phòng điều chỉnh, bổ sung và sắp xếp lại các kế hoạch theo qui định.</t>
    </r>
  </si>
  <si>
    <t>23/3</t>
  </si>
  <si>
    <t xml:space="preserve">Nguyễn Văn Lịch </t>
  </si>
  <si>
    <r>
      <t>, Hiệu trưởng tổ chức triển khai lựa chọn SGK lớp 1, lớp 2 theo văn bản hướng dẫn và có công khai cho CMHS được rõ. Hiệu trưởng xây dựng kế hoạch bồi dưỡng CBQL, GV sử dụng SGK lớp 1 theo hướng dẫn. Kết quả 100% CBQL, GV hoàn thành các lớp bồi dưỡng; 100% CBQL, GV hoàn thành bồi dưỡng Modun 1, 2 theo kế hoạch. Hiệu trưởng, Phó Hiệu trưởng xây dựng kế hoạch năm học, học kì và tháng theo qui định. Các tổ khối tiến hành họp đúng qui định, có trao đổi nội dung công tác chuyên môn, Phó Hiệu trưởng có tham gia dự họp. Tổ văn phòng có xây dựng kế hoạch năm học, tháng; các khối có xây dựng kế hoạch tuần, tháng, năm học. Khảo sát lớp 1: Môn Tiếng Việt đạt 38/40 (95%), Môn Toán đạt 35/41 (85,36%). Vệ sinh sân trường, lớp học, nhà vệ sinh sạch sẽ, có xà phòng cho HS rửa tay (nhưng chưa đầy đủ).</t>
    </r>
    <r>
      <rPr>
        <b/>
        <sz val="10"/>
        <rFont val="Times New Roman"/>
        <family val="1"/>
      </rPr>
      <t xml:space="preserve"> </t>
    </r>
    <r>
      <rPr>
        <b/>
        <sz val="10"/>
        <color rgb="FF0000FF"/>
        <rFont val="Times New Roman"/>
        <family val="1"/>
      </rPr>
      <t xml:space="preserve">Tồn tại: Nhà trường chưa đăng kí văn bản đến theo hướng dẫn tại Nghị định số 30/NĐ-CP ngày 05/3/2020 của Chính phủ. Hồ sơ lựa chọn SGK lớp 1 còn thiếu văn bản đề xuất của Hội đồng lựa chọn với Hiệu trưởng và công văn 1026/GDĐT-TH ngày 31/3/2020 của SGDĐT. Hồ sơ bồi dưỡng CBQL, GV sử dụng SGK lớp 1 được lưu trữ chưa đầy đủ văn bản của các cấp và chưa có danh sách CBQL, GV hoàn thành các lớp bồi dưỡng (tự bồi dưỡng, trực tuyến, trực tiếp, kết quả chung). Hồ sơ bồi dưỡng Modun 1, 2 chưa lưu trữ đầy đủ văn bản của các cấp và kết quả bồi dưỡng CBQL, GV tại đơn vị. </t>
    </r>
    <r>
      <rPr>
        <b/>
        <sz val="10"/>
        <color rgb="FFFF0000"/>
        <rFont val="Times New Roman"/>
        <family val="1"/>
      </rPr>
      <t>Các tổ khối xây dựng chưa đầy đủ các kế hoạch theo qui định</t>
    </r>
    <r>
      <rPr>
        <b/>
        <sz val="10"/>
        <color rgb="FF0000FF"/>
        <rFont val="Times New Roman"/>
        <family val="1"/>
      </rPr>
      <t>. Đề nghị:  Hiệu trưởng tổ chức thực hiện nghiêm túc trình tự quản lý văn bản đến theo Nghị định 30/NĐ-CP của Chính phủ. Các kế hoạch học kì, tháng của Hiệu trưởng, Phó Hiệu trưởng cần được kí tên, đóng dấu vào số công văn đầy đủ. Các tổ khối cần xây dựng đầy đủ các kế hoạch theo qui định. Bổ sung đầy đủ xà phòng cho HS rửa tay.</t>
    </r>
  </si>
  <si>
    <t>24/3</t>
  </si>
  <si>
    <t xml:space="preserve">An Phước </t>
  </si>
  <si>
    <r>
      <t xml:space="preserve">Vệ sinh sân trường sách sẽ, lớp học, nhà vệ sinh tương đối sạch sẽ; có xà phòng cho HS rửa tay. Dự giờ 9  tiết. Đa số giáo viên xác định đúng mục tiêu bài dạy, truyền thụ kiến thức chính xác, có hệ thống, vận dụng PP và hình thức phù hợp, lời giảng mạch lạc, rõ ràng, thân thiện, gần gũi HS, biểu dương khen thưởng kịp thời; xây dựng hệ thống câu hỏi rõ ràng để định hướng HS nắm bắt các bước giải bài toán Tổng – Tỉ; giáo án môn Mỹ thuật có tích hợp các nội dung giáo dục, trình bày từng nội dung cụ thể. Học sinh tích cực phát biểu, đọc đúng, to, rõ; nắm được kiến thức, thực hiện đúng các bài tập. Phó Hiệu trưởng xây dựng đầy đủ các kế hoạch chuyên môn theo qui định. Trường lưu trữ các hồ sơ về lựa chọn SGK lớp 1, 2; bồi dưỡng GV, CBQL sử dụng SGK lớp 1 tương đối đầy đủ văn bản chỉ đạo của các cấp và của trường; xây dựng kế hoạch và ban hành các QĐ về kiểm tra GHKII, có lập ma trận đề, có hợp đồng photo đề kiểm tra. Hồ sơ tuyển sinh đóng tập cẩn thận. Phó Hiệu trưởng và GV có lập kế hoạch phụ đạo HS học chậm và kèm danh sách. Các khối đều xây dựng kế hoạch năm học, từng HK, tháng, tuần. Tổ VP có kế hoạch năm. Các khối tiến hành họp đúng qui định, có trao đổi nội dung công tác chuyên môn, Phó Hiệu trưởng có tham gia dự họp. Tổ VP họp được 1 lần (09/3/2021). Giáo viên cập nhật đủ các nội dung vào sổ Kế hoạch giáo dục cá nhân của HSKT, lưu trữ hồ sơ riêng từng em. Có xây dựng kế hoạch tổ chức chuyên đề, thao giảng năm học 2020 – 2021. Kết quả khảo sát HS có điểm Đạt môn Tiếng Việt là 83,2%, môn Toán là 97,7%.  </t>
    </r>
    <r>
      <rPr>
        <b/>
        <sz val="10"/>
        <color rgb="FF0000FF"/>
        <rFont val="Times New Roman"/>
        <family val="1"/>
      </rPr>
      <t>Tồn tại:</t>
    </r>
    <r>
      <rPr>
        <b/>
        <sz val="10"/>
        <color rgb="FFFF0000"/>
        <rFont val="Times New Roman"/>
        <family val="1"/>
      </rPr>
      <t xml:space="preserve"> Hiệu trưởng không xây dựng kế họach học kì và kế hoạch tháng theo qui định</t>
    </r>
    <r>
      <rPr>
        <b/>
        <sz val="10"/>
        <color rgb="FF0000FF"/>
        <rFont val="Times New Roman"/>
        <family val="1"/>
      </rPr>
      <t>. Kế hoạch chuyên môn của năm học và từng học kì chưa đảm bảo các nhiệm vụ chuyên môn theo Kế hoạch số 1068/KH- GDĐT- TH ngày 07/9/2020 của PGD. Trong từng hồ sơ công việc chưa lưu trữ đầy đủ văn bản của các cấp có liên quan. Các văn bản chỉ đạo, kế hoạch, báo cáo, kết quả Modun 1, 2 chưa được lưu trữ theo qui định. Hồ sơ tuyển sinh lưu trữ chưa đầy đủ các văn bản chỉ đạo.</t>
    </r>
    <r>
      <rPr>
        <b/>
        <sz val="10"/>
        <color rgb="FFFF0000"/>
        <rFont val="Times New Roman"/>
        <family val="1"/>
      </rPr>
      <t xml:space="preserve"> Tổ VP xây dựng kế hoạch năm học chưa đúng theo qui định.</t>
    </r>
    <r>
      <rPr>
        <b/>
        <sz val="10"/>
        <color rgb="FF0000FF"/>
        <rFont val="Times New Roman"/>
        <family val="1"/>
      </rPr>
      <t xml:space="preserve"> Ma trận đề và đề kiểm tra giữa HKII (Đọc hiểu khối 4) chưa khớp với nhau. Lưu trữ các bài kiểm tra của HSKT chưa đầy đủ các năm học. GV lớp 1 chưa tổ chức nghỉ giữa tiết, hình thức tổ chức dạy học chưa thu hút HS; một số tiết phân bố thời gian chưa hợp lí, chưa tạo cơ hội để HS tham gia học tập; chưa bao quát tốt; ĐDDH quá nhỏ; chưa rèn HS phát âm chính xác. Môn tiếng Anh, số lượng HS được tham gia hoạt động còn ít. Giáo án môn Mỹ thuật chưa ghi cụ thể ngày, tháng, năm, font chữ chưa thống nhất, chưa theo phân phối chương trình, chưa có phần rút kinh nghiệm. Đề nghị:  Nhà trường tổ chức, rà soát và bổ sung đầy đủ văn bản của các cấp có liên quan đến từng hồ sơ công việc. Phó Hiệu trưởng cần rút kinh nghiệm trong việc xây dựng các kế hoạch chuyên môn. Trong từng hồ sơ công việc cần lưu trữ các văn bản đã có số, có chữ kí và đóng dấu, không nên lưu trữ các văn bản dự thảo. Hồ sơ tuyển sinh cần lưu trữ các văn bản hướng dẫn. Tổ VP điều chỉnh lại kế hoạch năm học, bổ sung kế hoạch tháng, tuần cho đầy đủ và tiến hành họp đúng theo qui định. Ma trận đề và đề kiểm tra phải thống nhất với nhau. Lưu trữ các bài kiểm tra của HSKT đầy đủ và riêng từng năm học. Bổ sung xà phòng để HS rửa tay. Các phòng học phải bổ sung đầy đủ các khẩu hiệu đúng theo qui định. Phó Hiệu trưởng tổ chức khắc phục các tồn tại nêu trên và gửi báo cáo về Phòng GDĐT chậm nhất ngày 15/4/2021.</t>
    </r>
  </si>
  <si>
    <t>25/3</t>
  </si>
  <si>
    <t>Lê Văn Thế</t>
  </si>
  <si>
    <r>
      <t>Vệ sinh sân trường, lớp học, nhà vệ sinh sạch sẽ; có trang bị xà phòng cho HS rửa tay. Có trang bị hệ thống nhạc trong nhà vệ sinh. Dự giờ 11 tiết. Giáo viên xác định được mục tiêu bài dạy, đảm bảo chuẩn KTKN, dạy đúng đặc trưng bộ môn, vận dụng phương pháp và hình thức phù hợp; chuẩn bị ĐDDH chu đáo, bao quát lớp tốt, tác phong chuẩn mực, gần gũi HS, quan tâm đến HS, sửa sai kịp thời, ứng dụng tốt CNTT, sử dụng nhiều hình ảnh đẹp và nhiều ĐDDH. Học sinh chủ động tiếp thu bài, luyện tập thực hành tốt.  Hiệu trưởng, Phó Hiệu trưởng xây dựng đầy đủ kế hoạch năm học, HK, tháng, tuần theo qui định, có nhận xét, đánh giá kết quả đã thực hiện hàng tháng. Nhà trường tổ chức triển khai và đóng tập cẩn thận theo từng hồ sơ công việc về lựa chọn SGK lớp 1, 2; về bồi dưỡng GV sử dụng SGK lớp 1. Trường lưu trữ đầy đủ hồ sơ tuyển sinh và đóng tập cẩn thận. Các tổ, khối tiến hành họp đúng qui định, có trao đổi nội dung công tác chuyên môn, Phó Hiệu trưởng có tham gia dự họp và xây dựng đủ kế hoạch năm học, HK, tháng, tuần; Phó Hiệu trưởng, khối trưởng và GV có xây dựng kế hoạch phụ đạo HS học chậm. GV cập nhật đủ nội dung trong sổ kế hoạch giáo dục cá nhân của HSKT, lưu đúng qui định. Trường hợp đồng với Công ty cung cấp suất ăn công nghiệp, có xây dựng phương án xử lý khi có ngộ độc thực phẩm xảy ra. Cập nhật đầy đủ hồ sơ chuyên đề theo qui định. Kết quả khảo sát học sinh có điểm Đạt môn Tiếng Việt là 89,1%, môn Toán là 96,6%.</t>
    </r>
    <r>
      <rPr>
        <sz val="10"/>
        <color rgb="FF0000FF"/>
        <rFont val="Times New Roman"/>
        <family val="1"/>
      </rPr>
      <t xml:space="preserve"> </t>
    </r>
    <r>
      <rPr>
        <b/>
        <sz val="10"/>
        <color rgb="FF0000FF"/>
        <rFont val="Times New Roman"/>
        <family val="1"/>
      </rPr>
      <t>Tồn tại: vài GV phân bố thời gian chưa hợp lí, chưa phát huy tính tích cực của HS; trình bày bảng chưa khoa học, hình thức tổ chức chưa đa dạng. Một số HS chưa tập trung trong giờ học; vài HS làm bài tập còn chậm. Hồ sơ bồi dưỡng GV, CBQL sử dụng SGK lớp 1, hồ sơ bồi dưỡng Modun 1, 2 và hồ sơ lựa chọn SGK lớp 1, lớp 2 lưu trữ chưa đầy đủ văn bản của các cấp và danh sách, kết quả các lớp bồi dưỡng. Nội dung kế hoạch năm học Tổ VP thiếu cụ thể về biện pháp thực hiện. Đề nghị:  Hiệu trưởng tổ chức rà soát và bổ sung các văn bản còn thiếu trong từng hồ sơ công việc. Tổ VP điều chỉnh, bổ sung lại kế hoạch năm học</t>
    </r>
  </si>
  <si>
    <t>30/3</t>
  </si>
  <si>
    <t xml:space="preserve">Trung Lập Thượng </t>
  </si>
  <si>
    <r>
      <t xml:space="preserve">Dự  giờ 7  tiết. Giáo viên cung cấp kiến thức đầy đủ, chính xác, gần gũi HS, ứng dụng CNTT tốt, có giáo dục KNS; khai thác nội dung phù hợp với năng lực HS; kết hợp các phương pháp và hình thức dạy học phù hợp, lồng ghép giáo dục HS tốt; chuyển ý tốt, khen thưởng kịp thời, chuẩn bị ĐDDH; tiết học sinh động, nhẹ nhàng. Lớp học trật tự nề nếp, HS tích cực học tập, tự tin, trả lời tốt các câu hỏi. Hiệu trưởng tổ chức triển khai thực hiện và lưu trữ văn bản các cấp và của trường theo từng hồ sơ công việc về bồi dưỡng GV – CBQL sử dụng SGK lớp 1; hồ sơ lựa chọn SGK lớp 2 và hồ sơ bồi dưỡng Modun 1, 2. Hiệu trưởng, Phó HT xây dựng đầy đủ kế hoạch năm học, học kì và kế hoạch tháng theo qui định. Trường tổ chức triển khai đầy đủ các chuyên đề cấp huyện và chuyên đề cấp trường. Trường lớp được vệ sinh sạch sẽ, có cây kiểng ở các hành lang, nhà vệ sinh sạch sẽ. Khảo sát môn Tiếng Việt có 83,9% và môn Toán đạt 100% trên TB. </t>
    </r>
    <r>
      <rPr>
        <b/>
        <sz val="10"/>
        <color rgb="FF0000FF"/>
        <rFont val="Times New Roman"/>
        <family val="1"/>
      </rPr>
      <t>Tồn tại, Vài GV nói hơi nhanh, treo tranh thấp khó nhìn; chưa chọn hình thức phù hợp cho từng hoạt động; tổ chức hoạt động nhóm còn mang tính hình thức; bao quát lớp chưa tốt, nhận xét HS chưa kịp thời; GV tiếng Anh chưa sử dụng 100% ngôn ngữ Tiếng Anh trong tiết dạy, phương pháp dạy học chưa phù hợp với các đối tượng HS. Vài HS chưa tập trung, chưa tích cực thảo luận nhóm;. HS chưa tập trung, mất trật tự trong tiết học Tiếng Anh. Các hồ sơ  chưa lưu trữ đầy đủ văn bản chỉ đạo. Hồ sơ chuyên đề chưa có biên bản thảo luận. Đề nghị, Nhà trường cần thay thế vài thùng rác cũ, hư nắp đậy. Hiệu trưởng tổ chức rà soát và bổ sung các văn bản chỉ đạo có liên quan đến từng hồ sơ nêu trên; bổ sung các biên bản thảo luận chuyên đề (triển khai lại).</t>
    </r>
  </si>
  <si>
    <t>31/3</t>
  </si>
  <si>
    <r>
      <t>Hiệu trưởng tổ chức lựa chọn SGK lớp 1, lớp 2 theo các bước được hướng dẫn tại các văn bản của SGD và có lưu trữ văn bản chỉ đạo của các cấp; tổ chức cho CBQL- GV tham gia bồi dưỡng sử dụng SGK lớp 1, lưu trữ danh sách CBQL- GV hoàn thành các lớp bồi dưỡng Modun 1 và Modun 2. CBQL xây dựng kế hoạch năm học, HK, tháng, tuần theo qui định.</t>
    </r>
    <r>
      <rPr>
        <b/>
        <sz val="10"/>
        <color rgb="FF0000FF"/>
        <rFont val="Times New Roman"/>
        <family val="1"/>
      </rPr>
      <t xml:space="preserve"> Tồn tại, từng hồ sơ công việc về bồi dưỡng CBQL- GV sử dụng SGK lớp 1; hồ sơ lựa chọn SGK lớp 1, 2 và hồ sơ bồi dưỡng Modun 1, 2 chưa được lưu trữ đầy đủ văn bản chỉ đạo của các cấp và sắp xếp chưa khoa học. các kế hoạch của HT, PHT chưa được đóng dấu hoặc vào số công văn đầy đủ. Đề nghị: Hiệu trưởng tổ chức rà soát, bổ sung đầy đủ văn bản chỉ đạo của các cấp có liên quan đến từng loại hồ sơ công việc. Các kế hoạch của CBQL cần được vào số công văn và đóng dấu đầy đủ.</t>
    </r>
  </si>
  <si>
    <t>07/4</t>
  </si>
  <si>
    <t xml:space="preserve">Tân Phú Trung </t>
  </si>
  <si>
    <r>
      <t>vệ sinh sân trường sách sẽ, lớp học, nhà vệ sinh sạch sẽ. Dự giờ 10  tiết. Giáo viên dạy đúng mục tiêu, tiến trình tiết dạy phù hợp với từng hoạt động, chuẩn bị bài, ĐDDH chu đáo; sử dụng tốt các phương pháp và hình thức giảng dạy, có liên hệ thực tiễn, rèn tốt các kĩ năng cho học sinh; hệ thống câu hỏi rõ ràng, dễ hiêu; tác phong chuẩn mực, gần gũi HS. GV sử dụng 100% ngôn ngữ tiếng Anh trong lớp, tự tin, hòa đồng với HS, phát âm to, rõ; giáo cụ trực quan sinh động, hình ảnh rõ, đẹp, phong phú thu hút HS, tiết dạy nhẹ nhàng. GV dạy Tin học giảng dạy đúng đặc trưng bộ môn, lời giảng mạch lạc, to rõ, bao quát lớp, kịp thời giúp đỡ HS. Đa số HS thực hiện tốt bài tập thực hành, nắm vững kiến thức, làm bài tốt; tự tin trình bày ý kiến cá nhân; tham gia tốt các hoạt động. Cán bộ quản lí xây dựng đầy đủ kế hoạch năm học, HK, tháng, tuần theo qui định. Hồ sơ lựa chọn SGK lớp 1, 2 được đóng tập cẩn thận và lưu trữ tương đối đầy đủ văn bản của các cấp và của trường. Hồ sơ HSKT cập nhật và lưu trữ đầy đủ đúng qui định. Các khối xây dựng đầy đủ kế hoạch năm học, tháng, tuần. Tổ VP có xây dựng kế hoạch năm học, tháng; họp chuyên môn đúng qui định, có trao đổi về nội dung chuyên môn, Phó HT có tham gia dự họp. Trường hợp đồng cung cấp suất ăn công nghiệp với công ty Thượng Hảo cho HS, có có thực hiện lưu mẫu, sổ lưu mẫu, thực đơn hàng tuần. Triển khai lại 3/6 chuyên đề; thực hiện 2 chuyên đề, thao giảng. Kết quả khảo sát có tỷ lệ HS trên TB môn tiếng Việt là 86,1%, môn Toán là 91,6%</t>
    </r>
    <r>
      <rPr>
        <sz val="10"/>
        <color rgb="FF0000FF"/>
        <rFont val="Times New Roman"/>
        <family val="1"/>
      </rPr>
      <t xml:space="preserve">. </t>
    </r>
    <r>
      <rPr>
        <b/>
        <sz val="10"/>
        <color rgb="FF0000FF"/>
        <rFont val="Times New Roman"/>
        <family val="1"/>
      </rPr>
      <t>Tồn tại: Vài giáo viên còn giảng giải, làm thay HS; chưa phát huy tính tích cực của HS, phân bố thời gian chưa hợp lí; sử dụng ĐDDH nhỏ, HS khó quan sát; hình thức tổ chức các hoạt động chưa phong phú; chưa đảm bảo tốt thời gian tiết dạy. Vài biện pháp, chỉ tiêu trong kế hoạch CM HKII chưa phù hợp. Thiếu kế hoạch tổ chức, lựa chọn SGK lớp 1 và văn bản đề nghị của hội đồng lựa chọn SGK lớp 1; Quyết định số 104/QĐ-UBND ngày 09/01/20231 của UBND TP về tiêu chí lựa chọn SGK lớp 2 và Quyết định số 709/QĐ- BGDĐT ngày 09/02/2021 của BGDĐT về phê duyệt danh mục SGK lớp 2. Chưa đóng tập và lưu trữ các hồ sơ công việc về bồi dưỡng CBQL- GV sử dụng SGK lớp 1, hồ sơ bồi dưỡng CBQL- GV về Modun 1, 2. Hồ sơ tuyển sinh lưu trữ chưa khoa học, chưa có biên bản tổng kết.</t>
    </r>
    <r>
      <rPr>
        <b/>
        <sz val="10"/>
        <color rgb="FFFF0000"/>
        <rFont val="Times New Roman"/>
        <family val="1"/>
      </rPr>
      <t xml:space="preserve"> Các khối thiếu kế hoạch từng HK, tổ VP thiếu kế hoạch tuần</t>
    </r>
    <r>
      <rPr>
        <b/>
        <sz val="10"/>
        <color rgb="FF0000FF"/>
        <rFont val="Times New Roman"/>
        <family val="1"/>
      </rPr>
      <t>. Đề nghị: Nhà trường tổ chức rà soát và bổ sung các văn bản còn thiếu trong từng hồ sơ công việc. Hồ sơ công tác tuyển sinh lưu trữ đầy đủ và nên đóng tập cẩn thận. Các tổ, khối bổ sung các kế hoạch cho đầy đủ theo qui định. Trường bổ sung xà phòng cho HS rửa tay ở các nhà vệ sinh.</t>
    </r>
  </si>
  <si>
    <t>08/4</t>
  </si>
  <si>
    <t>Hòa Phú</t>
  </si>
  <si>
    <r>
      <t>vệ sinh sân trường, lớp học, nhà vệ sinh sạch sẽ; có trang bị xà phòng cho HS rửa tay. Có trang bị hệ thống nhạc trong nhà vệ sinh. Khuôn viên trường có nhiều cây xanh. Dự giờ 10 tiết. Giáo viên truyền thụ kiến thức chính xác, có hệ thống, đảm bảo mục tiêu bài dạy, vận dụng phương pháp và hình thức phù hợp nội dung bài học; sử dụng đồ dùng minh họa giúp HS đọc đúng từ, giải nghĩa từ, gần gũi, quan tâm, giúp đỡ HS học chậm; tác phong sư phạm tốt, lời giảng mạch lạc, truyền cảm; câu hỏi rõ ràng; tạo điều kiện cho HS tích cực, chủ động. Học sinh nắm được nội dung bài, biết đọc, viết và so sánh đúng các số có ba chữ số; hiểu nội dung bài và đặt được câu theo yêu cầu. Cán bộ quản lí xây dựng đầy đủ kế hoạch năm học, từng HK, tháng, tuần, nêu được nội dung, biện pháp của từng bộ phận. Các tổ xây dựng đầy đủ kế hoạch năm học, HK, tháng, tuần và tiến hành họp đúng qui định, có trao đổi nội dung chuyên môn, HT và Phó HT có tham gia dự họp và chỉ đạo. Hồ sơ tuyển sinh đóng tập cẩn thận. Phó HT, khối trưởng và GV đều có xây dựng kế hoạch phụ đạo HS học chậm. Hồ sơ HSKT được cập nhật đầy đủ và lưu trữ đúng qui định. Trường hợp đồng với công ty Thượng Hảo tổ chức nấu ăn tại đơn vị, trường có xây dựng phương án xử lí tình huống khi có xảy ra ngộ độc thực phẩm. Trường thực hiện 11 chuyên đề, thao giảng, đú đúng tiến độ. Kết quả khảo sát có tỷ lệ HS trên TB môn tiếng Việt là 98,2%, môn Toán là 97,6%.</t>
    </r>
    <r>
      <rPr>
        <b/>
        <sz val="10"/>
        <rFont val="Times New Roman"/>
        <family val="1"/>
      </rPr>
      <t xml:space="preserve"> </t>
    </r>
    <r>
      <rPr>
        <b/>
        <sz val="10"/>
        <color rgb="FF0000FF"/>
        <rFont val="Times New Roman"/>
        <family val="1"/>
      </rPr>
      <t>Tồn tại: Vài giáo viên chưa bao quát lớp; chưa rèn HS cách trả lời câu hỏi, cầm SGK khi đọc; phân bố thời gian chưa hợp lý; chưa tạo cơ hội để HS phát huy năng lực của mình, chưa khen HS kịp thời. Còn vài GV chưa rút kinh nghiệm sau tiết dạy. Hồ sơ tổ chức chuyên đề chưa có biên bản thảo luận của từng tổ. Đề nghị: Bổ sung biên bản thảo luận của từng tổ. Hiệu trưởng chỉ đạo GV phải rút kinh nghiệm sau tiết dạy theo qui định.</t>
    </r>
  </si>
  <si>
    <t>13/4</t>
  </si>
  <si>
    <t>Thị trấn Củ Chi 2</t>
  </si>
  <si>
    <t>Nhà trường đã rà soát và bổ sung đầy đủ vào hồ sơ lựa chọn SGK lớp 2 năm học 2021-2022 theo đúng văn bản 460/SGDĐT-TH ngày 22/02/2021 về lựa chọn SGK lớp 2 theo TT25 của BGD; đã điều chỉnh tên gọi “Sổ báo bài” thành “kế hoạch dạy học”. Hiệu trưởng đã tổ chức họp với các tổ trưởng ngày 09/4/2021 để rút kinh nghiệm và phát huy ưu điểm theo nhận xét của SGD. Đề nghị:  Nhà trường đóng tập hồ sơ lựa chọn SGK lớp 2 và gửi về SGD trong tuần; điều chỉnh, bổ sung biện pháp cho khả thi đối với kế hoạch chiến lược 5 năm và gửi lại PGD để phê duyệt.</t>
  </si>
  <si>
    <t>Tân Thành</t>
  </si>
  <si>
    <t>Hiệu trưởng đã tổ chức rà soát các văn bản và đóng tập đầy đủ hồ sơ lựa chọn SGK lớp 2 để báo cáo SGD; đã tổ chức họp CBQL và GV dạy môn tiếng Anh rút kinh nghiệm các đề nghị của SGD về quản lí hồ sơ GV bản ngữ và giáo án giữa GV bản ngữ và GV dạy tiếng Anh của trường. Đề nghị: Hiệu trưởng tổ chức rút kinh nghiệm về kết quả kiểm tra của SGD trong toàn thể đội ngũ của nhà trường</t>
  </si>
  <si>
    <t>15/4</t>
  </si>
  <si>
    <t xml:space="preserve">NDTEKT </t>
  </si>
  <si>
    <t>CBQL xây dựng đầy đủ kế hoạch năm học, HK, tháng, tuần theo Điều lệ trường tiểu học. Hiệu trưởng lưu trữ và đóng tập đầy đủ hồ sơ về lựa chọn SGK lớp 2; bồi dưỡng Modun 1, Modun 2. Lưu trữ hồ sơ về bồi dưỡng CBQL, GV sử dụng SGK lớp 1 chưa đầy đủ văn bản của các cấp và của đơn vị và danh sách kết quả CBQL, GV đã đạt trong đợt bồi dưỡng. Đề nghị: Hiệu trưởng rà soát, bổ sung và đóng tập hồ sơ bồi dưỡng CBQL, GV sử dụng SGK lớp 1 theo hướng dẫn.</t>
  </si>
  <si>
    <t>28/4</t>
  </si>
  <si>
    <t>Tân Tiến</t>
  </si>
  <si>
    <t>Hiệu trưởng ban hành Quyết định thành lập Hội đồng coi KTĐK cuối năm, Hội đồng ra đề; coi, chấm và văn bản hướng dẫn KTĐK cuối năm theo đúng các văn bản hướng dẫn. Hiệu trưởng có hợp đồng với doanh nghiệp tư nhân văn phòng phẩm Tiến Vy về photo đề kiểm tra. Thực hiện tốt việc xây dựng ma trận đề và ra đề theo ma trận. Các đề kiểm tra đảm bảo kiến thức theo từng môn học</t>
  </si>
  <si>
    <t xml:space="preserve">Tân Phú </t>
  </si>
  <si>
    <r>
      <t xml:space="preserve">Hiệu trưởng xây dựng kế hoạch tổ chức ôn tập, KTĐK cuối năm, thành lập Hội đồng coi, chấm, ra đề  theo văn bản hướng dẫn. Nhà trường hợp đồng với Cửa hàng photo coppy Công về photo đề KTĐK trong năm học 2020-2021. Các đề kiểm tra định kì Khoa học, Lịch sử- Địa lí, Tiếng Anh 2, 3; Tin học 2, 3 (trường đã kiểm tra) đảm bảo đúng kiến thức và hình thức trình bày. Sân trường, lớp học quét dọn vệ sinh sạch sẽ, các nhà vệ sinh sạch sẽ, không có mùi hôi. </t>
    </r>
    <r>
      <rPr>
        <b/>
        <sz val="10"/>
        <color rgb="FF0000FF"/>
        <rFont val="Times New Roman"/>
        <family val="1"/>
      </rPr>
      <t>Đề nghị: Hiệu trưởng tổ chức sắp xếp các góc cầu thang cho ngăn nắp, các vật dụng lau nền các phòng học cần có nơi cất giữ, tránh để trong lớp học; chú ý các quán hàng rong trước cổng trường.</t>
    </r>
  </si>
  <si>
    <t>Hiệu trưởng xây dựng kế hoạch kiểm tra cuối năm học 2020-2021; Ban hành quyết định thành lập hội đồng coi và chấm, thành lập ban ra đề, kiểm duyệt đề kiểm tra cuối năm đúng theo văn bản hướng dẫn. Trường hợp đồng photo đề kiểm tra với cơ sở photo Anh Đào ấp 4, xã Tân Thạnh Đông. Trường có xây dựng ma trận đề và ra đề theo ma trận</t>
  </si>
  <si>
    <t>05/5</t>
  </si>
  <si>
    <t>Tân Phú Trung</t>
  </si>
  <si>
    <r>
      <t>Nhà trường xây dựng kế hoạch kiểm tra cuối năm và thành lập Hội đồng coi, chấm kiểm tra theo văn bản hướng dẫn; hợp đồng cơ sở in photo coppy Chính để in các đề kiểm tra cuối năm. Các tổ khối có thống nhất ma trận đề và ra đề theo ma trận đã được duyệt. Học sinh làm bài nghiêm túc. Sân trường, nhà vệ sinh sạch sẽ, không có mùi hôi</t>
    </r>
    <r>
      <rPr>
        <b/>
        <sz val="10"/>
        <rFont val="Times New Roman"/>
        <family val="1"/>
      </rPr>
      <t xml:space="preserve">. </t>
    </r>
    <r>
      <rPr>
        <b/>
        <sz val="10"/>
        <color rgb="FF0000FF"/>
        <rFont val="Times New Roman"/>
        <family val="1"/>
      </rPr>
      <t>Tồn tại: Các khu vực dưới chân cầu thang còn để các vật dụng chưa gọn gàng, ngăn nắp. Đề nghị: Tổ chức sắp xếp khu vực cầu thang cho ngăn nắp.</t>
    </r>
  </si>
  <si>
    <t>Nguyễn Thị Lắng</t>
  </si>
  <si>
    <t>Hiệu trưởng xây dựng kế hoạch tổ chức kiểm tra cuối năm và ban hành các Quyết định về ra đề; coi kiểm tra, chấm bài và nghiệm thu chất lượng theo đúng các văn bản hướng dẫn. Các tổ có thống nhất ma trận đề và ra đề theo đúng ma trận đã được duyệt. Các đề kiểm tra đảm bảo theo kiến thức kĩ năng ở từng lớp. Nhà trường có tổ chức quét dọn vệ sinh sạch sẽ ở sân trường và các nhà vệ sinh; khu vực rửa tay đều có trang bị xà phòng.</t>
  </si>
  <si>
    <t>06/5</t>
  </si>
  <si>
    <t>Hiệu trưởng xây dựng kế hoạch kiểm tra cuối năm học 2020-2021. Ban hành quyết định thành lập hội đồng coi và chấm, thành lập ban ra đề, kiểm duyệt đề, in ấn đề  kiểm tra. Trường hợp đồng với công ty TNHH dịch vụ photo Tuấn Anh (Hóc Môn) để photo đề kiểm tra. Các khối đều có xây dựng ma trận đề, khối trưởng, Phó HT kí duyệt đầy đủ.  Giáo viên coi kiểm tra nghiêm túc. Học sinh tham gia kiểm tra đầy đủ (170/170). Tổ giám sát có mặt đầy đủ</t>
  </si>
  <si>
    <t>Hiệu trưởng xây dựng kế hoạch kiểm tra cuối năm học 2020-2021. Ban hành quyết định thành lập hội đồng coi và chấm bài kiểm tra cuối năm học, Quyết định phân công CB, VC phụ trách duyệt đề. Trường hợp đồng photo đề kiểm tra với dịch vụ photo Cẩm Nhung (xã tân Thạnh Đông) photo đề kiểm tra. Các khối đều có xây dựng ma trận đề, khối trưởng, Phó HT kí duyệt đầy đủ và ra đề đúng theo ma trận. Giáo viên coi kiểm tra nghiêm túc. Học sinh tham gia kiểm tra đầy đủ (245/245). Tổ giám sát có mặt đầy đủ</t>
  </si>
  <si>
    <t>07/5</t>
  </si>
  <si>
    <t>Thái Mỹ</t>
  </si>
  <si>
    <t>Hiệu trưởng xây dựng kế hoạch kiểm tra cuối năm học 2020-2021. Ban hành quyết định về việc thành lập hội đồng coi và chấm kiểm tra định kì cuối năm học 2020-2021. Các khối có xây dựng ma trận đề kiểm tra. Tổ giám sát có mặt đầy đủ. Giám thị coi kiểm tra nghiêm túc, học sinh nghiêm túc làm bài. Học sinh có mặt đầy đủ (160/160). Trường tổ chức photo đề tại trường</t>
  </si>
  <si>
    <t>Phước Thạnh</t>
  </si>
  <si>
    <t>Hiệu trưởng xây dựng kế hoạch kiểm tra cuối năm học 2020-2021. Ban hành quyết định thành lập hội đồng coi và chấm bài kiểm tra cuối năm; QĐ về phân công duyệt đề và photo, đóng gói đề. Các khối đều có xây dựng ma trận đề và ra đề đúng theo ma trận.  Tổ giám sát có mặt đầy đủ. Giáo viên coi kiểm tra nghiêm túc, học sinh có mặt đầy đủ (175/175) và nghiêm túc làm bài</t>
  </si>
  <si>
    <t>Cả năm:</t>
  </si>
  <si>
    <t>Số tiết dự</t>
  </si>
  <si>
    <t>Học sinh biết bơi</t>
  </si>
  <si>
    <t>Học sinh chưa biết bơi</t>
  </si>
  <si>
    <t>Tổng số trường</t>
  </si>
  <si>
    <t>Riêng biệt</t>
  </si>
  <si>
    <t>Chung với
PTCS</t>
  </si>
  <si>
    <t>Số điểm trường</t>
  </si>
  <si>
    <t>Xây mới</t>
  </si>
  <si>
    <t>Số trường trên 30 lớp</t>
  </si>
  <si>
    <t>Dân lập - Tư thục</t>
  </si>
  <si>
    <t xml:space="preserve"> 2 buổi/           ngày</t>
  </si>
  <si>
    <t>2 buổi Có
 bán trú</t>
  </si>
  <si>
    <t>Học trên
5 buổi/ tuần</t>
  </si>
  <si>
    <t>Dạy thể dục</t>
  </si>
  <si>
    <t>Dạy tiếng Hoa</t>
  </si>
  <si>
    <t>TA Tự chọn</t>
  </si>
  <si>
    <t>Tăng cường</t>
  </si>
  <si>
    <t>Tích hợp</t>
  </si>
  <si>
    <t xml:space="preserve">Dạy         tiếng Pháp           </t>
  </si>
  <si>
    <t>Dạy Tin học tự chọn</t>
  </si>
  <si>
    <t>Dạy Phổ cập</t>
  </si>
  <si>
    <t>bếp ăn tại trường</t>
  </si>
  <si>
    <t xml:space="preserve"> Xuất ăn công nghiệp </t>
  </si>
  <si>
    <t>Số trường 
đạt chuẩn 
QG</t>
  </si>
  <si>
    <t>Số lớp ơ điểm trường</t>
  </si>
  <si>
    <t>Số phòng xây mới</t>
  </si>
  <si>
    <t>Số lớp có &gt; 40 HS</t>
  </si>
  <si>
    <t>Dân lập-Tư thục</t>
  </si>
  <si>
    <t>2b/ngày 
Có BT</t>
  </si>
  <si>
    <t>Học thể dục</t>
  </si>
  <si>
    <t>Học tiếng Hoa</t>
  </si>
  <si>
    <t>TA tự chọn</t>
  </si>
  <si>
    <t xml:space="preserve">Học         tiếng Pháp           </t>
  </si>
  <si>
    <t>Học Tin học tự chọn</t>
  </si>
  <si>
    <t>Học Phổ cập</t>
  </si>
  <si>
    <t>Linh hoạt</t>
  </si>
  <si>
    <t xml:space="preserve"> </t>
  </si>
  <si>
    <t>Học sinh</t>
  </si>
  <si>
    <t>Nữ</t>
  </si>
  <si>
    <t>Chung với PTCS</t>
  </si>
  <si>
    <t>Dân 
lập - Tư thục</t>
  </si>
  <si>
    <t xml:space="preserve">Học         tiếng Pháp            </t>
  </si>
  <si>
    <t>Năng lực</t>
  </si>
  <si>
    <t>Tự phục vụ, tự quản</t>
  </si>
  <si>
    <t>Hợp tác</t>
  </si>
  <si>
    <t>Tự học và giải quyết vấn đề</t>
  </si>
  <si>
    <t>Khen thưởng</t>
  </si>
  <si>
    <t>HS được khen</t>
  </si>
  <si>
    <t>Tỉ lệ %</t>
  </si>
  <si>
    <t>Đánh giá theo KHGDCN</t>
  </si>
  <si>
    <t>HTT</t>
  </si>
  <si>
    <t>HT</t>
  </si>
  <si>
    <t>CHT</t>
  </si>
  <si>
    <t>Không nhập vào hàng này</t>
  </si>
  <si>
    <t>Phẩm chất</t>
  </si>
  <si>
    <t>Chăm học, chăm làm</t>
  </si>
  <si>
    <t>Tự tin, trách nhiệm</t>
  </si>
  <si>
    <t>Trung thực, kĩ luật</t>
  </si>
  <si>
    <t>Đoàn kết, yêu thương</t>
  </si>
  <si>
    <t xml:space="preserve">Phẩm chất (Dành cho lớp 1) </t>
  </si>
  <si>
    <t>Yêu nước</t>
  </si>
  <si>
    <t>Nhân ái</t>
  </si>
  <si>
    <t xml:space="preserve">Chăm chỉ </t>
  </si>
  <si>
    <t xml:space="preserve">Trung thực </t>
  </si>
  <si>
    <t xml:space="preserve">Trách nhiệm </t>
  </si>
  <si>
    <t>CCG</t>
  </si>
  <si>
    <t xml:space="preserve">Năng lực (Dành cho lớp 1) </t>
  </si>
  <si>
    <t xml:space="preserve">Tự phục vụ, tự quản </t>
  </si>
  <si>
    <t xml:space="preserve">Giao tiếp và Hợp tác </t>
  </si>
  <si>
    <t>Tự học và giải quyết vấn đề, sáng tạo</t>
  </si>
  <si>
    <t>Ngôn ngữ</t>
  </si>
  <si>
    <t>Tính Toán</t>
  </si>
  <si>
    <t xml:space="preserve">Khoa học </t>
  </si>
  <si>
    <t xml:space="preserve">Thẩm mỹ </t>
  </si>
  <si>
    <t xml:space="preserve">Thể chất </t>
  </si>
  <si>
    <t>T</t>
  </si>
  <si>
    <t>Đ</t>
  </si>
  <si>
    <t>Điểm KTĐK Lớp 1</t>
  </si>
  <si>
    <t>Dự KT</t>
  </si>
  <si>
    <t>Tổng số dưới 5</t>
  </si>
  <si>
    <t>Tổng số trên 5</t>
  </si>
  <si>
    <t>Đánh giá 
Lớp 1</t>
  </si>
  <si>
    <t>HS HTCT lớp học</t>
  </si>
  <si>
    <t>HS thi lại</t>
  </si>
  <si>
    <t>HS bỏ học</t>
  </si>
  <si>
    <t>Bảng này Cuối năm học mới cập nhật; HKI chỉ cập nhật số HS bỏ học và số HS nữ trong số bỏ học.</t>
  </si>
  <si>
    <t>Tiếng Việt</t>
  </si>
  <si>
    <t>Đạo Đức</t>
  </si>
  <si>
    <t>Mĩ thuật</t>
  </si>
  <si>
    <t>Âm Nhạc</t>
  </si>
  <si>
    <t>GDTC</t>
  </si>
  <si>
    <t>HĐTN</t>
  </si>
  <si>
    <t>Điểm KTĐK Lớp 2</t>
  </si>
  <si>
    <t>Đánh giá Lớp 2</t>
  </si>
  <si>
    <t>KHỐI LỚP</t>
  </si>
  <si>
    <t>ĐÁNH GIÁ KẾT QUẢ GIÁO DỤC HS (TT27)</t>
  </si>
  <si>
    <t>HSĐG THEO KHGDCN</t>
  </si>
  <si>
    <t>Thủ Công</t>
  </si>
  <si>
    <t>TSTH</t>
  </si>
  <si>
    <t>HTXS</t>
  </si>
  <si>
    <t>ngoại ngữ</t>
  </si>
  <si>
    <t>Mĩ Thuật</t>
  </si>
  <si>
    <t>Thể Dục</t>
  </si>
  <si>
    <t>Điểm KTĐK Lớp 3</t>
  </si>
  <si>
    <t>Đánh giá 
Lớp 3</t>
  </si>
  <si>
    <t>Điểm KTĐK Lớp 4</t>
  </si>
  <si>
    <t>Đánh giá 
Lớp 4</t>
  </si>
  <si>
    <t>Kĩ thuật</t>
  </si>
  <si>
    <t>Lịch sử-Địa lý</t>
  </si>
  <si>
    <t>Điểm KTĐK Lớp 5</t>
  </si>
  <si>
    <t>Đánh giá Lớp 5</t>
  </si>
  <si>
    <t>Khoa học</t>
  </si>
  <si>
    <t>Củ Chi, ngày 25 tháng 5 năm 2021</t>
  </si>
  <si>
    <t>lịch sử-Địa lý</t>
  </si>
  <si>
    <t>KT. TRƯỞNG PHÒNG</t>
  </si>
  <si>
    <t>PHÓ TRƯỞNG PHÒNG</t>
  </si>
  <si>
    <t>Nguyễn Văn Lộc</t>
  </si>
  <si>
    <t>Lưu ý: Đây là bảng đánh giá Năng lực, phẩm chất dành cho lớp 2 đến lớp 5 (nhập số lượng, không nhập tỉ lệ %)</t>
  </si>
  <si>
    <t>Lưu ý: Đây là bảng đánh giá Phẩm chất, năng lực dành cho học sinh lớp 1 từ năm học 2020 - 2021 (nhập số lượng, không nhập tỉ lệ %)</t>
  </si>
  <si>
    <t>ThS (chuyên môn)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</si>
</sst>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đ_-;\-* #,##0_đ_-;_-* &quot;-&quot;_đ_-;_-@_-"/>
    <numFmt numFmtId="165" formatCode="0.0%"/>
    <numFmt numFmtId="166" formatCode="0.0"/>
    <numFmt numFmtId="167" formatCode="0.0000"/>
    <numFmt numFmtId="168" formatCode="#,###"/>
  </numFmts>
  <fonts count="62" x14ac:knownFonts="1">
    <font>
      <sz val="13"/>
      <color rgb="FF000000"/>
      <name val="Times New Roman"/>
    </font>
    <font>
      <sz val="13"/>
      <color rgb="FF000000"/>
      <name val="Times New Roman"/>
      <family val="1"/>
    </font>
    <font>
      <sz val="11"/>
      <color rgb="FF000000"/>
      <name val="Arial"/>
      <family val="2"/>
    </font>
    <font>
      <sz val="9"/>
      <color rgb="FF000000"/>
      <name val="Times New Roman"/>
      <family val="1"/>
    </font>
    <font>
      <sz val="8"/>
      <color rgb="FF000000"/>
      <name val="Tahoma"/>
      <family val="2"/>
    </font>
    <font>
      <sz val="11"/>
      <color rgb="FF000000"/>
      <name val="Times New Roman"/>
      <family val="1"/>
    </font>
    <font>
      <b/>
      <sz val="11"/>
      <color rgb="FF000000"/>
      <name val="Times New Roman"/>
      <family val="1"/>
    </font>
    <font>
      <sz val="10"/>
      <color rgb="FF000000"/>
      <name val="Times New Roman"/>
      <family val="1"/>
    </font>
    <font>
      <b/>
      <sz val="10"/>
      <color rgb="FF000000"/>
      <name val="Times New Roman"/>
      <family val="1"/>
    </font>
    <font>
      <b/>
      <sz val="9"/>
      <color rgb="FF000000"/>
      <name val="Times New Roman"/>
      <family val="1"/>
    </font>
    <font>
      <sz val="8"/>
      <color rgb="FF000000"/>
      <name val="Times New Roman"/>
      <family val="1"/>
    </font>
    <font>
      <b/>
      <sz val="8"/>
      <color rgb="FF000000"/>
      <name val="Times New Roman"/>
      <family val="1"/>
    </font>
    <font>
      <b/>
      <sz val="12"/>
      <color rgb="FF000000"/>
      <name val="Times New Roman"/>
      <family val="1"/>
    </font>
    <font>
      <b/>
      <sz val="13"/>
      <color rgb="FF000000"/>
      <name val="Times New Roman"/>
      <family val="1"/>
    </font>
    <font>
      <b/>
      <sz val="8"/>
      <color rgb="FF000000"/>
      <name val="Tahoma"/>
      <family val="2"/>
    </font>
    <font>
      <b/>
      <sz val="10"/>
      <color rgb="FF000000"/>
      <name val="Tahoma"/>
      <family val="2"/>
    </font>
    <font>
      <sz val="8"/>
      <color rgb="FF000000"/>
      <name val="Times New Roman"/>
      <family val="1"/>
    </font>
    <font>
      <sz val="9"/>
      <color rgb="FF000000"/>
      <name val="Times New Roman"/>
      <family val="1"/>
    </font>
    <font>
      <b/>
      <sz val="8"/>
      <color rgb="FF000000"/>
      <name val="Times New Roman"/>
      <family val="1"/>
    </font>
    <font>
      <b/>
      <sz val="8"/>
      <color rgb="FF000000"/>
      <name val="Tahoma"/>
      <family val="2"/>
    </font>
    <font>
      <sz val="8"/>
      <color rgb="FF000000"/>
      <name val="Tahoma"/>
      <family val="2"/>
    </font>
    <font>
      <sz val="10"/>
      <color rgb="FF000000"/>
      <name val="Tahoma"/>
      <family val="2"/>
    </font>
    <font>
      <sz val="10"/>
      <color rgb="FF000000"/>
      <name val="Times New Roman"/>
      <family val="1"/>
    </font>
    <font>
      <sz val="10"/>
      <color rgb="FF000000"/>
      <name val="Tahoma"/>
      <family val="2"/>
    </font>
    <font>
      <b/>
      <sz val="10"/>
      <color rgb="FF000000"/>
      <name val="Tahoma"/>
      <family val="2"/>
    </font>
    <font>
      <sz val="11"/>
      <color rgb="FF000000"/>
      <name val="Times New Roman"/>
      <family val="1"/>
    </font>
    <font>
      <sz val="9"/>
      <name val="Times New Roman"/>
      <family val="1"/>
    </font>
    <font>
      <sz val="8"/>
      <color indexed="8"/>
      <name val="Times New Roman"/>
      <family val="1"/>
    </font>
    <font>
      <sz val="10"/>
      <color indexed="8"/>
      <name val="Times New Roman"/>
      <family val="1"/>
    </font>
    <font>
      <sz val="8"/>
      <name val="Times New Roman"/>
      <family val="1"/>
    </font>
    <font>
      <sz val="12"/>
      <color rgb="FF000000"/>
      <name val="Times New Roman"/>
      <family val="1"/>
    </font>
    <font>
      <sz val="12"/>
      <color indexed="8"/>
      <name val="Times New Roman"/>
      <family val="1"/>
    </font>
    <font>
      <sz val="12"/>
      <color rgb="FF000000"/>
      <name val="Tahoma"/>
      <family val="2"/>
    </font>
    <font>
      <b/>
      <sz val="12"/>
      <color rgb="FF000000"/>
      <name val="Tahoma"/>
      <family val="2"/>
    </font>
    <font>
      <b/>
      <i/>
      <sz val="8"/>
      <color rgb="FF000000"/>
      <name val="Times New Roman"/>
      <family val="1"/>
    </font>
    <font>
      <sz val="10"/>
      <name val="Arial"/>
      <family val="2"/>
    </font>
    <font>
      <sz val="12"/>
      <name val="Tahoma"/>
      <family val="2"/>
    </font>
    <font>
      <sz val="10"/>
      <name val="Tahoma"/>
      <family val="2"/>
    </font>
    <font>
      <sz val="10"/>
      <name val="Times New Roman"/>
      <family val="1"/>
    </font>
    <font>
      <sz val="13"/>
      <color indexed="8"/>
      <name val="Times New Roman"/>
      <family val="1"/>
    </font>
    <font>
      <sz val="13"/>
      <name val="Times New Roman"/>
      <family val="1"/>
    </font>
    <font>
      <sz val="13"/>
      <color rgb="FF000000"/>
      <name val="Times New Roman"/>
      <family val="1"/>
    </font>
    <font>
      <b/>
      <sz val="10"/>
      <name val="Times New Roman"/>
      <family val="1"/>
    </font>
    <font>
      <b/>
      <sz val="12"/>
      <color theme="1"/>
      <name val="Times New Roman"/>
      <family val="1"/>
    </font>
    <font>
      <b/>
      <sz val="11"/>
      <color theme="1"/>
      <name val="Times New Roman"/>
      <family val="2"/>
    </font>
    <font>
      <b/>
      <sz val="11"/>
      <color rgb="FF000000"/>
      <name val="Times New Roman"/>
      <family val="2"/>
    </font>
    <font>
      <sz val="11"/>
      <color theme="1"/>
      <name val="Times New Roman"/>
      <family val="2"/>
    </font>
    <font>
      <sz val="11"/>
      <color rgb="FF000000"/>
      <name val="Times New Roman"/>
      <family val="2"/>
    </font>
    <font>
      <b/>
      <sz val="11"/>
      <color theme="1"/>
      <name val="Times New Roman"/>
      <family val="1"/>
    </font>
    <font>
      <b/>
      <sz val="9"/>
      <name val="Times New Roman"/>
      <family val="1"/>
    </font>
    <font>
      <sz val="9"/>
      <name val="Tahoma"/>
      <family val="2"/>
    </font>
    <font>
      <b/>
      <sz val="9"/>
      <name val="Tahoma"/>
      <family val="2"/>
    </font>
    <font>
      <b/>
      <sz val="9"/>
      <color indexed="18"/>
      <name val="Times New Roman"/>
      <family val="1"/>
    </font>
    <font>
      <sz val="11"/>
      <color indexed="8"/>
      <name val="Times New Roman"/>
      <family val="1"/>
    </font>
    <font>
      <sz val="10"/>
      <color rgb="FF000000"/>
      <name val="Times New Roman"/>
      <family val="1"/>
    </font>
    <font>
      <b/>
      <sz val="10"/>
      <color rgb="FF0000FF"/>
      <name val="Times New Roman"/>
      <family val="1"/>
    </font>
    <font>
      <b/>
      <sz val="10"/>
      <color rgb="FFFF0000"/>
      <name val="Times New Roman"/>
      <family val="1"/>
    </font>
    <font>
      <sz val="10"/>
      <color rgb="FF0000FF"/>
      <name val="Times New Roman"/>
      <family val="1"/>
    </font>
    <font>
      <b/>
      <sz val="12"/>
      <name val="Times New Roman"/>
      <family val="1"/>
    </font>
    <font>
      <b/>
      <sz val="13"/>
      <name val="Times New Roman"/>
      <family val="1"/>
    </font>
    <font>
      <sz val="8"/>
      <color indexed="81"/>
      <name val="Tahoma"/>
      <family val="2"/>
    </font>
    <font>
      <sz val="10"/>
      <color indexed="81"/>
      <name val="Tahoma"/>
      <family val="2"/>
      <charset val="163"/>
    </font>
  </fonts>
  <fills count="8">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CCC0D9"/>
        <bgColor rgb="FFCCC0D9"/>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s>
  <cellStyleXfs count="8">
    <xf numFmtId="0" fontId="0" fillId="0" borderId="0"/>
    <xf numFmtId="0" fontId="2" fillId="0" borderId="0"/>
    <xf numFmtId="9" fontId="1" fillId="0" borderId="0"/>
    <xf numFmtId="0" fontId="1" fillId="0" borderId="0"/>
    <xf numFmtId="0" fontId="1" fillId="0" borderId="0"/>
    <xf numFmtId="0" fontId="35" fillId="0" borderId="0"/>
    <xf numFmtId="164" fontId="41" fillId="0" borderId="0" applyFont="0" applyFill="0" applyBorder="0" applyAlignment="0" applyProtection="0"/>
    <xf numFmtId="0" fontId="39" fillId="0" borderId="0"/>
  </cellStyleXfs>
  <cellXfs count="708">
    <xf numFmtId="0" fontId="0" fillId="0" borderId="0" xfId="0"/>
    <xf numFmtId="0" fontId="4" fillId="0" borderId="2" xfId="0" applyFont="1" applyBorder="1" applyAlignment="1">
      <alignment horizontal="center"/>
    </xf>
    <xf numFmtId="0" fontId="4" fillId="0" borderId="0" xfId="0" applyFont="1" applyFill="1"/>
    <xf numFmtId="0" fontId="5" fillId="0" borderId="0" xfId="0" applyFont="1"/>
    <xf numFmtId="0" fontId="7" fillId="0" borderId="0" xfId="0" applyFont="1"/>
    <xf numFmtId="0" fontId="8" fillId="0" borderId="0" xfId="0" applyFont="1" applyAlignment="1">
      <alignment horizontal="center"/>
    </xf>
    <xf numFmtId="0" fontId="7" fillId="0" borderId="4" xfId="0" applyFont="1" applyBorder="1"/>
    <xf numFmtId="0" fontId="7" fillId="0" borderId="1" xfId="0" applyFont="1" applyBorder="1" applyAlignment="1">
      <alignment horizontal="center" vertical="top" wrapText="1"/>
    </xf>
    <xf numFmtId="0" fontId="7" fillId="0" borderId="0" xfId="0" applyFont="1" applyFill="1"/>
    <xf numFmtId="0" fontId="9" fillId="0" borderId="0" xfId="0" applyFont="1" applyAlignment="1">
      <alignment horizontal="center"/>
    </xf>
    <xf numFmtId="0" fontId="7" fillId="0" borderId="1" xfId="0" applyFont="1" applyBorder="1" applyAlignment="1">
      <alignment horizontal="justify" vertical="top" wrapText="1"/>
    </xf>
    <xf numFmtId="0" fontId="8" fillId="0" borderId="1" xfId="0" applyFont="1" applyBorder="1" applyAlignment="1">
      <alignment horizontal="right" vertical="top" wrapText="1"/>
    </xf>
    <xf numFmtId="0" fontId="7" fillId="0" borderId="2" xfId="0" applyFont="1" applyBorder="1" applyAlignment="1">
      <alignment horizontal="center" vertical="center" wrapText="1"/>
    </xf>
    <xf numFmtId="0" fontId="10" fillId="0" borderId="2" xfId="0" applyFont="1" applyBorder="1" applyAlignment="1">
      <alignment horizontal="center"/>
    </xf>
    <xf numFmtId="0" fontId="11" fillId="0" borderId="0" xfId="0" applyFont="1"/>
    <xf numFmtId="0" fontId="12" fillId="0" borderId="0" xfId="0" applyFont="1"/>
    <xf numFmtId="0" fontId="7" fillId="0" borderId="0" xfId="0" applyFont="1"/>
    <xf numFmtId="0" fontId="8" fillId="0" borderId="0" xfId="0" applyFont="1"/>
    <xf numFmtId="0" fontId="7" fillId="0" borderId="2" xfId="0" applyFont="1" applyBorder="1" applyAlignment="1">
      <alignment horizontal="center"/>
    </xf>
    <xf numFmtId="16" fontId="4" fillId="0" borderId="6" xfId="0" applyNumberFormat="1" applyFont="1" applyBorder="1" applyAlignment="1">
      <alignment horizontal="center"/>
    </xf>
    <xf numFmtId="16" fontId="4" fillId="0" borderId="4" xfId="0" applyNumberFormat="1" applyFont="1" applyBorder="1" applyAlignment="1">
      <alignment horizontal="center"/>
    </xf>
    <xf numFmtId="0" fontId="9" fillId="0" borderId="0" xfId="0" applyFont="1" applyAlignment="1">
      <alignment horizontal="left"/>
    </xf>
    <xf numFmtId="0" fontId="7" fillId="0" borderId="2" xfId="0" applyFont="1" applyFill="1" applyBorder="1" applyAlignment="1">
      <alignment horizontal="center"/>
    </xf>
    <xf numFmtId="0" fontId="7" fillId="0" borderId="6" xfId="0" applyFont="1" applyFill="1" applyBorder="1" applyAlignment="1">
      <alignment horizontal="center"/>
    </xf>
    <xf numFmtId="0" fontId="7" fillId="0" borderId="2" xfId="0" applyFont="1" applyFill="1" applyBorder="1" applyAlignment="1">
      <alignment horizontal="center" vertical="center" wrapText="1"/>
    </xf>
    <xf numFmtId="0" fontId="7" fillId="0" borderId="1" xfId="0" applyFont="1" applyFill="1" applyBorder="1" applyAlignment="1">
      <alignment horizontal="justify" vertical="top" wrapText="1"/>
    </xf>
    <xf numFmtId="0" fontId="7" fillId="0" borderId="0" xfId="0" applyFont="1" applyFill="1"/>
    <xf numFmtId="0" fontId="3" fillId="0" borderId="1" xfId="0" applyFont="1" applyFill="1" applyBorder="1" applyAlignment="1">
      <alignment horizontal="center"/>
    </xf>
    <xf numFmtId="0" fontId="5" fillId="0" borderId="0" xfId="0" applyFont="1" applyFill="1"/>
    <xf numFmtId="0" fontId="3" fillId="0" borderId="0" xfId="0" applyFont="1"/>
    <xf numFmtId="0" fontId="3" fillId="0" borderId="0" xfId="0" applyFont="1" applyAlignment="1">
      <alignment horizontal="center"/>
    </xf>
    <xf numFmtId="0" fontId="3" fillId="0" borderId="2" xfId="0" applyFont="1" applyBorder="1"/>
    <xf numFmtId="0" fontId="3" fillId="0" borderId="3" xfId="0" applyFont="1" applyBorder="1" applyAlignment="1">
      <alignment horizontal="center"/>
    </xf>
    <xf numFmtId="0" fontId="3" fillId="0" borderId="3"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xf numFmtId="0" fontId="7" fillId="0" borderId="1" xfId="0" applyFont="1" applyBorder="1" applyAlignment="1">
      <alignment horizontal="center" vertical="center" wrapText="1"/>
    </xf>
    <xf numFmtId="0" fontId="10" fillId="0" borderId="0" xfId="0" applyFont="1"/>
    <xf numFmtId="0" fontId="10" fillId="0" borderId="0" xfId="0" applyFont="1" applyBorder="1" applyAlignment="1" applyProtection="1">
      <alignment horizontal="center"/>
      <protection locked="0"/>
    </xf>
    <xf numFmtId="0" fontId="10" fillId="0" borderId="0" xfId="0" applyFont="1" applyProtection="1">
      <protection locked="0"/>
    </xf>
    <xf numFmtId="0" fontId="10" fillId="0" borderId="0" xfId="0" applyFont="1" applyBorder="1"/>
    <xf numFmtId="0" fontId="10" fillId="0" borderId="4" xfId="0" applyFont="1" applyBorder="1" applyAlignment="1">
      <alignment horizontal="center"/>
    </xf>
    <xf numFmtId="0" fontId="14" fillId="0" borderId="0" xfId="0" applyFont="1" applyFill="1" applyAlignment="1">
      <alignment horizontal="center"/>
    </xf>
    <xf numFmtId="0" fontId="11" fillId="0" borderId="2" xfId="0" applyFont="1" applyBorder="1" applyAlignment="1">
      <alignment horizontal="center"/>
    </xf>
    <xf numFmtId="0" fontId="15" fillId="0" borderId="0" xfId="0" applyFont="1" applyFill="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0" fillId="0" borderId="12" xfId="0" applyFont="1" applyBorder="1" applyAlignment="1">
      <alignment horizontal="center"/>
    </xf>
    <xf numFmtId="1" fontId="7" fillId="0" borderId="0" xfId="0" applyNumberFormat="1" applyFont="1"/>
    <xf numFmtId="0" fontId="16" fillId="0" borderId="1" xfId="0" applyFont="1" applyFill="1" applyBorder="1" applyAlignment="1">
      <alignment horizontal="justify" vertical="center"/>
    </xf>
    <xf numFmtId="0" fontId="18" fillId="0" borderId="0" xfId="0" applyFont="1" applyFill="1" applyAlignment="1">
      <alignment horizontal="center"/>
    </xf>
    <xf numFmtId="0" fontId="16" fillId="0" borderId="0" xfId="0" applyFont="1" applyFill="1" applyAlignment="1">
      <alignment horizontal="center"/>
    </xf>
    <xf numFmtId="0" fontId="16" fillId="0" borderId="0" xfId="0" applyFont="1" applyFill="1"/>
    <xf numFmtId="0" fontId="19" fillId="0" borderId="0" xfId="0" applyFont="1" applyFill="1" applyAlignment="1">
      <alignment horizontal="center"/>
    </xf>
    <xf numFmtId="0" fontId="16" fillId="0" borderId="11" xfId="0" applyFont="1" applyFill="1" applyBorder="1"/>
    <xf numFmtId="0" fontId="20" fillId="0" borderId="0" xfId="0" applyFont="1" applyFill="1"/>
    <xf numFmtId="0" fontId="11" fillId="0" borderId="0" xfId="0" applyFont="1" applyFill="1"/>
    <xf numFmtId="0" fontId="10" fillId="0" borderId="0" xfId="0" applyFont="1" applyFill="1"/>
    <xf numFmtId="0" fontId="11" fillId="0" borderId="0" xfId="0" applyFont="1" applyFill="1" applyAlignment="1">
      <alignment horizontal="center"/>
    </xf>
    <xf numFmtId="0" fontId="10" fillId="0" borderId="4" xfId="0" applyFont="1" applyFill="1" applyBorder="1"/>
    <xf numFmtId="0" fontId="10" fillId="0" borderId="1" xfId="0" applyFont="1" applyFill="1" applyBorder="1"/>
    <xf numFmtId="0" fontId="10" fillId="0" borderId="1" xfId="0" applyFont="1" applyFill="1" applyBorder="1" applyAlignment="1">
      <alignment vertical="center"/>
    </xf>
    <xf numFmtId="0" fontId="10" fillId="0" borderId="1" xfId="0" applyFont="1" applyFill="1" applyBorder="1" applyAlignment="1">
      <alignment horizontal="justify" vertical="center"/>
    </xf>
    <xf numFmtId="0" fontId="7" fillId="0" borderId="0" xfId="0" applyFont="1" applyFill="1" applyAlignment="1">
      <alignment horizontal="center"/>
    </xf>
    <xf numFmtId="0" fontId="21" fillId="0" borderId="0" xfId="0" applyFont="1" applyFill="1"/>
    <xf numFmtId="0" fontId="10" fillId="0" borderId="0" xfId="0" applyFont="1" applyFill="1" applyAlignment="1">
      <alignment horizontal="center"/>
    </xf>
    <xf numFmtId="0" fontId="17" fillId="0" borderId="1" xfId="0" applyFont="1" applyFill="1" applyBorder="1" applyAlignment="1">
      <alignment horizontal="center"/>
    </xf>
    <xf numFmtId="0" fontId="16" fillId="0" borderId="2" xfId="0" applyFont="1" applyBorder="1" applyAlignment="1">
      <alignment horizontal="center"/>
    </xf>
    <xf numFmtId="0" fontId="11" fillId="0" borderId="0" xfId="0" applyFont="1" applyFill="1" applyBorder="1" applyAlignment="1">
      <alignment horizontal="center"/>
    </xf>
    <xf numFmtId="0" fontId="16" fillId="0" borderId="0" xfId="0" applyFont="1"/>
    <xf numFmtId="0" fontId="16" fillId="0" borderId="0" xfId="0" applyFont="1" applyProtection="1">
      <protection locked="0"/>
    </xf>
    <xf numFmtId="0" fontId="22" fillId="0" borderId="0" xfId="0" applyFont="1" applyFill="1" applyAlignment="1">
      <alignment horizontal="center"/>
    </xf>
    <xf numFmtId="0" fontId="24" fillId="0" borderId="0" xfId="0" applyFont="1" applyFill="1" applyAlignment="1">
      <alignment horizontal="center"/>
    </xf>
    <xf numFmtId="0" fontId="25" fillId="0" borderId="0" xfId="0" applyFont="1"/>
    <xf numFmtId="0" fontId="23" fillId="0" borderId="0" xfId="0" applyFont="1" applyFill="1"/>
    <xf numFmtId="0" fontId="10" fillId="0" borderId="4" xfId="0"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1" xfId="0" applyFont="1" applyFill="1" applyBorder="1"/>
    <xf numFmtId="0" fontId="7" fillId="0" borderId="1" xfId="0" applyFont="1" applyBorder="1" applyAlignment="1">
      <alignment horizontal="center"/>
    </xf>
    <xf numFmtId="0" fontId="1" fillId="0" borderId="0" xfId="0" applyFont="1"/>
    <xf numFmtId="0" fontId="7" fillId="0" borderId="8" xfId="0" applyFont="1" applyFill="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wrapText="1"/>
    </xf>
    <xf numFmtId="0" fontId="8" fillId="0" borderId="5" xfId="0" applyFont="1" applyBorder="1" applyAlignment="1">
      <alignment horizontal="right" vertical="center" wrapText="1"/>
    </xf>
    <xf numFmtId="0" fontId="8" fillId="0" borderId="1" xfId="0" applyFont="1" applyBorder="1" applyAlignment="1">
      <alignment horizontal="center" wrapText="1"/>
    </xf>
    <xf numFmtId="0" fontId="8" fillId="0" borderId="0" xfId="0" applyFont="1" applyFill="1" applyBorder="1" applyAlignment="1">
      <alignment horizontal="center"/>
    </xf>
    <xf numFmtId="0" fontId="6" fillId="0" borderId="0" xfId="0" applyFont="1"/>
    <xf numFmtId="1"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xf>
    <xf numFmtId="0" fontId="10" fillId="0" borderId="0" xfId="0" applyFont="1" applyAlignment="1">
      <alignment vertical="center"/>
    </xf>
    <xf numFmtId="0" fontId="10" fillId="0" borderId="0" xfId="0" applyFont="1" applyFill="1" applyBorder="1" applyAlignment="1" applyProtection="1">
      <alignment horizontal="center" vertical="center"/>
      <protection locked="0"/>
    </xf>
    <xf numFmtId="0" fontId="7" fillId="0" borderId="1" xfId="0" applyFont="1" applyBorder="1"/>
    <xf numFmtId="0" fontId="7" fillId="0" borderId="1" xfId="0" applyFont="1" applyBorder="1" applyAlignment="1" applyProtection="1">
      <alignment horizontal="center" vertical="center"/>
      <protection locked="0"/>
    </xf>
    <xf numFmtId="0" fontId="11" fillId="0" borderId="0" xfId="0" applyFont="1" applyAlignment="1">
      <alignment horizontal="center"/>
    </xf>
    <xf numFmtId="0" fontId="10" fillId="0" borderId="0" xfId="0" applyFont="1" applyAlignment="1">
      <alignment horizontal="center"/>
    </xf>
    <xf numFmtId="0" fontId="27" fillId="0" borderId="0" xfId="0" applyFont="1" applyFill="1" applyBorder="1" applyAlignment="1" applyProtection="1">
      <alignment horizontal="center" vertical="center"/>
      <protection locked="0"/>
    </xf>
    <xf numFmtId="0" fontId="10" fillId="0" borderId="0" xfId="0" applyFont="1" applyFill="1" applyBorder="1"/>
    <xf numFmtId="0" fontId="10" fillId="0" borderId="0" xfId="0" applyFont="1" applyBorder="1" applyProtection="1">
      <protection locked="0"/>
    </xf>
    <xf numFmtId="0" fontId="27" fillId="0" borderId="0" xfId="0" applyFont="1" applyBorder="1" applyAlignment="1" applyProtection="1">
      <alignment horizontal="center"/>
      <protection locked="0"/>
    </xf>
    <xf numFmtId="0" fontId="29" fillId="0" borderId="0" xfId="0" applyFont="1" applyFill="1" applyBorder="1" applyAlignment="1" applyProtection="1">
      <alignment horizontal="center"/>
      <protection locked="0"/>
    </xf>
    <xf numFmtId="0" fontId="0" fillId="0" borderId="0" xfId="0" applyFont="1" applyBorder="1"/>
    <xf numFmtId="0" fontId="29" fillId="0" borderId="0" xfId="0" applyFont="1" applyFill="1" applyBorder="1" applyAlignment="1">
      <alignment horizontal="center"/>
    </xf>
    <xf numFmtId="0" fontId="1" fillId="0" borderId="1" xfId="0" applyFont="1" applyBorder="1"/>
    <xf numFmtId="0" fontId="13" fillId="0" borderId="1" xfId="0" applyFont="1" applyBorder="1"/>
    <xf numFmtId="0" fontId="5" fillId="0" borderId="1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9" xfId="0" applyFont="1" applyFill="1" applyBorder="1" applyAlignment="1">
      <alignment horizontal="center" vertical="center"/>
    </xf>
    <xf numFmtId="0" fontId="5" fillId="0" borderId="4" xfId="0" applyFont="1" applyBorder="1" applyAlignment="1">
      <alignment horizontal="center" vertical="center"/>
    </xf>
    <xf numFmtId="0" fontId="0" fillId="0" borderId="0" xfId="0" applyFont="1" applyAlignment="1">
      <alignment horizontal="center" vertical="center"/>
    </xf>
    <xf numFmtId="0" fontId="13" fillId="0" borderId="0" xfId="0" applyFont="1"/>
    <xf numFmtId="0" fontId="5" fillId="0" borderId="4"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center"/>
    </xf>
    <xf numFmtId="0" fontId="16" fillId="0" borderId="4" xfId="0" applyFont="1" applyFill="1" applyBorder="1" applyAlignment="1">
      <alignment horizontal="justify"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xf>
    <xf numFmtId="0" fontId="10" fillId="0" borderId="3" xfId="0" applyFont="1" applyFill="1" applyBorder="1" applyAlignment="1">
      <alignment horizontal="center"/>
    </xf>
    <xf numFmtId="16" fontId="10" fillId="0" borderId="10" xfId="0" applyNumberFormat="1" applyFont="1" applyFill="1" applyBorder="1" applyAlignment="1">
      <alignment horizontal="center"/>
    </xf>
    <xf numFmtId="0" fontId="10" fillId="0" borderId="7" xfId="0" applyFont="1" applyFill="1" applyBorder="1" applyAlignment="1">
      <alignment horizontal="center"/>
    </xf>
    <xf numFmtId="0" fontId="11" fillId="0" borderId="10" xfId="0" applyFont="1" applyFill="1" applyBorder="1" applyAlignment="1">
      <alignment horizontal="center"/>
    </xf>
    <xf numFmtId="0" fontId="11" fillId="0" borderId="1" xfId="0" applyFont="1" applyFill="1" applyBorder="1" applyAlignment="1">
      <alignment horizontal="center"/>
    </xf>
    <xf numFmtId="165" fontId="11" fillId="0" borderId="4" xfId="2" applyNumberFormat="1" applyFont="1" applyFill="1" applyBorder="1" applyAlignment="1">
      <alignment horizontal="center"/>
    </xf>
    <xf numFmtId="165" fontId="11" fillId="0" borderId="1" xfId="2" applyNumberFormat="1" applyFont="1" applyFill="1" applyBorder="1" applyAlignment="1">
      <alignment horizontal="center"/>
    </xf>
    <xf numFmtId="165" fontId="11" fillId="0" borderId="2" xfId="0" applyNumberFormat="1" applyFont="1" applyFill="1" applyBorder="1"/>
    <xf numFmtId="165" fontId="10" fillId="0" borderId="1" xfId="2" applyNumberFormat="1" applyFont="1" applyFill="1" applyBorder="1" applyAlignment="1">
      <alignment horizontal="right"/>
    </xf>
    <xf numFmtId="165" fontId="10" fillId="0" borderId="1" xfId="0" applyNumberFormat="1" applyFont="1" applyFill="1" applyBorder="1" applyAlignment="1">
      <alignment horizontal="right"/>
    </xf>
    <xf numFmtId="165" fontId="10" fillId="0" borderId="1" xfId="0" applyNumberFormat="1" applyFont="1" applyFill="1" applyBorder="1" applyAlignment="1"/>
    <xf numFmtId="9" fontId="10" fillId="0" borderId="1" xfId="0" applyNumberFormat="1" applyFont="1" applyFill="1" applyBorder="1" applyAlignment="1"/>
    <xf numFmtId="0" fontId="10" fillId="0" borderId="0" xfId="0" applyFont="1" applyFill="1" applyProtection="1">
      <protection locked="0"/>
    </xf>
    <xf numFmtId="0" fontId="11" fillId="0" borderId="0" xfId="0" applyFont="1" applyFill="1" applyAlignment="1">
      <alignment horizontal="right"/>
    </xf>
    <xf numFmtId="0" fontId="10" fillId="0" borderId="0" xfId="0" applyFont="1" applyFill="1" applyAlignment="1">
      <alignment horizontal="right"/>
    </xf>
    <xf numFmtId="0" fontId="10" fillId="0" borderId="1" xfId="1" applyFont="1" applyFill="1" applyBorder="1" applyAlignment="1">
      <alignment horizontal="left" vertical="top" wrapText="1"/>
    </xf>
    <xf numFmtId="166" fontId="10" fillId="0" borderId="1" xfId="0" applyNumberFormat="1" applyFont="1" applyFill="1" applyBorder="1" applyAlignment="1">
      <alignment horizontal="center"/>
    </xf>
    <xf numFmtId="167" fontId="10" fillId="0" borderId="0" xfId="0" applyNumberFormat="1" applyFont="1" applyFill="1"/>
    <xf numFmtId="0" fontId="30" fillId="0" borderId="0" xfId="0" applyFont="1"/>
    <xf numFmtId="0" fontId="7" fillId="0" borderId="0" xfId="0" applyFont="1" applyFill="1" applyBorder="1" applyAlignment="1">
      <alignment vertical="center" wrapText="1"/>
    </xf>
    <xf numFmtId="0" fontId="30" fillId="0" borderId="0" xfId="0" applyFont="1" applyFill="1" applyAlignment="1">
      <alignment horizontal="center"/>
    </xf>
    <xf numFmtId="0" fontId="12" fillId="0" borderId="0" xfId="0" applyFont="1" applyFill="1" applyBorder="1" applyAlignment="1">
      <alignment horizontal="center"/>
    </xf>
    <xf numFmtId="0" fontId="30" fillId="0" borderId="0" xfId="0" applyFont="1" applyBorder="1" applyAlignment="1" applyProtection="1">
      <alignment horizontal="center"/>
      <protection locked="0"/>
    </xf>
    <xf numFmtId="0" fontId="30" fillId="0" borderId="0" xfId="0" applyFont="1" applyFill="1" applyBorder="1"/>
    <xf numFmtId="0" fontId="30" fillId="0" borderId="0" xfId="0" applyFont="1" applyProtection="1">
      <protection locked="0"/>
    </xf>
    <xf numFmtId="0" fontId="30" fillId="0" borderId="0" xfId="0" applyFont="1" applyBorder="1" applyAlignment="1">
      <alignment horizontal="justify" wrapText="1"/>
    </xf>
    <xf numFmtId="0" fontId="30" fillId="0" borderId="0" xfId="0" applyFont="1" applyBorder="1" applyProtection="1">
      <protection locked="0"/>
    </xf>
    <xf numFmtId="0" fontId="12" fillId="0" borderId="0" xfId="0" applyFont="1" applyFill="1" applyAlignment="1">
      <alignment horizontal="center"/>
    </xf>
    <xf numFmtId="0" fontId="32" fillId="0" borderId="0" xfId="0" applyFont="1" applyFill="1" applyAlignment="1">
      <alignment horizontal="center"/>
    </xf>
    <xf numFmtId="0" fontId="31" fillId="0" borderId="0" xfId="0" applyFont="1" applyBorder="1" applyAlignment="1" applyProtection="1">
      <alignment horizontal="center"/>
      <protection locked="0"/>
    </xf>
    <xf numFmtId="0" fontId="30" fillId="0" borderId="0" xfId="0" applyFont="1" applyBorder="1"/>
    <xf numFmtId="0" fontId="30" fillId="0" borderId="0" xfId="0" applyFont="1" applyFill="1" applyBorder="1" applyAlignment="1">
      <alignment horizontal="justify" wrapText="1"/>
    </xf>
    <xf numFmtId="0" fontId="31" fillId="0" borderId="0" xfId="0" applyFont="1" applyBorder="1" applyAlignment="1" applyProtection="1">
      <alignment horizontal="center" vertical="center"/>
      <protection locked="0"/>
    </xf>
    <xf numFmtId="0" fontId="33" fillId="0" borderId="0" xfId="0" applyFont="1" applyFill="1" applyAlignment="1">
      <alignment horizontal="center"/>
    </xf>
    <xf numFmtId="0" fontId="12" fillId="0" borderId="0" xfId="0" applyFont="1" applyAlignment="1">
      <alignment horizontal="center"/>
    </xf>
    <xf numFmtId="0" fontId="12" fillId="0" borderId="0" xfId="0" applyFont="1" applyAlignment="1">
      <alignment horizontal="center" vertical="top"/>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7" fillId="0" borderId="4" xfId="0" applyFont="1" applyBorder="1" applyAlignment="1">
      <alignment horizontal="center" vertical="center"/>
    </xf>
    <xf numFmtId="0" fontId="16" fillId="0" borderId="4" xfId="1" applyFont="1" applyBorder="1" applyAlignment="1">
      <alignment horizontal="left" vertical="center" wrapText="1"/>
    </xf>
    <xf numFmtId="0" fontId="10" fillId="0" borderId="4" xfId="0" applyFont="1" applyBorder="1"/>
    <xf numFmtId="0" fontId="11" fillId="0" borderId="4" xfId="0" applyFont="1" applyBorder="1" applyAlignment="1">
      <alignment horizontal="right" vertical="center" wrapText="1"/>
    </xf>
    <xf numFmtId="0" fontId="11" fillId="0" borderId="1" xfId="0" applyFont="1" applyBorder="1" applyAlignment="1">
      <alignment horizontal="center" wrapText="1"/>
    </xf>
    <xf numFmtId="165" fontId="34" fillId="0" borderId="1" xfId="0" applyNumberFormat="1" applyFont="1" applyBorder="1" applyAlignment="1">
      <alignment horizontal="center" wrapText="1"/>
    </xf>
    <xf numFmtId="9" fontId="10" fillId="0" borderId="1" xfId="2" applyNumberFormat="1" applyFont="1" applyFill="1" applyBorder="1" applyAlignment="1">
      <alignment horizontal="right"/>
    </xf>
    <xf numFmtId="0" fontId="8" fillId="0" borderId="0" xfId="0" applyFont="1" applyFill="1"/>
    <xf numFmtId="0" fontId="15" fillId="0" borderId="0" xfId="0" applyFont="1" applyFill="1"/>
    <xf numFmtId="0" fontId="16" fillId="0" borderId="1" xfId="0" applyFont="1" applyFill="1" applyBorder="1" applyAlignment="1">
      <alignment horizontal="left" vertical="center" wrapText="1"/>
    </xf>
    <xf numFmtId="0" fontId="10" fillId="0" borderId="4" xfId="0" applyFont="1" applyFill="1" applyBorder="1" applyAlignment="1">
      <alignment horizontal="center" vertical="center"/>
    </xf>
    <xf numFmtId="0" fontId="7" fillId="0" borderId="0" xfId="0" applyFont="1" applyFill="1" applyAlignment="1">
      <alignment vertical="center"/>
    </xf>
    <xf numFmtId="0" fontId="17" fillId="0" borderId="1" xfId="0" applyFont="1" applyFill="1" applyBorder="1" applyAlignment="1">
      <alignment horizontal="center" vertical="center"/>
    </xf>
    <xf numFmtId="0" fontId="0" fillId="3" borderId="0" xfId="0" applyFont="1" applyFill="1" applyAlignment="1">
      <alignment horizontal="center" vertical="center"/>
    </xf>
    <xf numFmtId="0" fontId="7" fillId="3"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0" fillId="4" borderId="0" xfId="0" applyFont="1" applyFill="1" applyAlignment="1">
      <alignment horizontal="center" vertical="center"/>
    </xf>
    <xf numFmtId="2" fontId="30" fillId="0" borderId="0" xfId="0" applyNumberFormat="1" applyFont="1" applyBorder="1" applyProtection="1">
      <protection locked="0"/>
    </xf>
    <xf numFmtId="0" fontId="6" fillId="0" borderId="1" xfId="0" applyFont="1" applyBorder="1" applyAlignment="1">
      <alignment horizontal="center"/>
    </xf>
    <xf numFmtId="0" fontId="7" fillId="0" borderId="2" xfId="0" applyFont="1" applyFill="1" applyBorder="1" applyAlignment="1">
      <alignment horizontal="center" vertical="center" wrapText="1"/>
    </xf>
    <xf numFmtId="0" fontId="5" fillId="0" borderId="9" xfId="0" applyFont="1" applyBorder="1" applyAlignment="1">
      <alignment horizontal="center" vertical="center"/>
    </xf>
    <xf numFmtId="0" fontId="7" fillId="0" borderId="1" xfId="0" applyFont="1" applyFill="1" applyBorder="1" applyAlignment="1">
      <alignment horizontal="center"/>
    </xf>
    <xf numFmtId="0" fontId="7" fillId="0" borderId="1" xfId="0" applyFont="1" applyFill="1" applyBorder="1" applyAlignment="1">
      <alignment horizontal="center" vertical="center"/>
    </xf>
    <xf numFmtId="0" fontId="8" fillId="0" borderId="0" xfId="0" applyFont="1" applyAlignment="1">
      <alignment horizontal="center" vertical="center"/>
    </xf>
    <xf numFmtId="0" fontId="8" fillId="0" borderId="2" xfId="0" applyNumberFormat="1" applyFont="1" applyFill="1" applyBorder="1" applyAlignment="1">
      <alignment horizontal="center" vertical="center"/>
    </xf>
    <xf numFmtId="165" fontId="8" fillId="0" borderId="1" xfId="2" applyNumberFormat="1" applyFont="1" applyFill="1" applyBorder="1" applyAlignment="1" applyProtection="1">
      <alignment horizontal="center" vertical="center"/>
      <protection locked="0"/>
    </xf>
    <xf numFmtId="0" fontId="7" fillId="0" borderId="4" xfId="0" applyFont="1" applyFill="1" applyBorder="1" applyAlignment="1">
      <alignment horizontal="center" vertical="center"/>
    </xf>
    <xf numFmtId="165" fontId="7" fillId="0" borderId="1" xfId="0" applyNumberFormat="1" applyFont="1" applyBorder="1" applyAlignment="1" applyProtection="1">
      <alignment horizontal="center" vertical="center"/>
      <protection locked="0"/>
    </xf>
    <xf numFmtId="0" fontId="5" fillId="0" borderId="1" xfId="0" applyFont="1" applyBorder="1" applyAlignment="1">
      <alignment horizontal="center"/>
    </xf>
    <xf numFmtId="0" fontId="0" fillId="0" borderId="0" xfId="0" applyFont="1" applyFill="1" applyBorder="1"/>
    <xf numFmtId="16" fontId="10" fillId="0" borderId="9" xfId="0" applyNumberFormat="1" applyFont="1" applyFill="1" applyBorder="1" applyAlignment="1">
      <alignment horizontal="center"/>
    </xf>
    <xf numFmtId="0" fontId="10" fillId="0" borderId="0" xfId="0" applyFont="1" applyFill="1" applyAlignment="1"/>
    <xf numFmtId="0" fontId="11" fillId="0" borderId="0" xfId="0" applyFont="1" applyAlignment="1"/>
    <xf numFmtId="0" fontId="10" fillId="0" borderId="1" xfId="0" applyFont="1" applyFill="1" applyBorder="1" applyAlignment="1"/>
    <xf numFmtId="0" fontId="11" fillId="0" borderId="1" xfId="0" applyFont="1" applyFill="1" applyBorder="1" applyAlignment="1">
      <alignment horizontal="right"/>
    </xf>
    <xf numFmtId="165" fontId="11" fillId="0" borderId="1" xfId="2" applyNumberFormat="1" applyFont="1" applyBorder="1" applyAlignment="1">
      <alignment horizontal="center"/>
    </xf>
    <xf numFmtId="10" fontId="11" fillId="0" borderId="1" xfId="2" applyNumberFormat="1" applyFont="1" applyBorder="1" applyAlignment="1">
      <alignment horizontal="center"/>
    </xf>
    <xf numFmtId="0" fontId="29" fillId="0" borderId="1" xfId="0" applyFont="1" applyFill="1" applyBorder="1"/>
    <xf numFmtId="0" fontId="10" fillId="0" borderId="0" xfId="0" applyFont="1" applyFill="1" applyBorder="1" applyAlignment="1"/>
    <xf numFmtId="0" fontId="29" fillId="0" borderId="0" xfId="0" applyFont="1" applyFill="1" applyBorder="1"/>
    <xf numFmtId="0" fontId="11" fillId="0" borderId="0" xfId="0" applyFont="1" applyFill="1" applyAlignment="1"/>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166" fontId="8" fillId="0" borderId="1" xfId="0" applyNumberFormat="1" applyFont="1" applyFill="1" applyBorder="1" applyAlignment="1">
      <alignment horizontal="center" vertical="center"/>
    </xf>
    <xf numFmtId="0" fontId="8" fillId="0" borderId="1" xfId="0" applyFont="1" applyFill="1" applyBorder="1"/>
    <xf numFmtId="0" fontId="7" fillId="0" borderId="1" xfId="0" applyFont="1" applyBorder="1" applyProtection="1">
      <protection locked="0"/>
    </xf>
    <xf numFmtId="165" fontId="7" fillId="3" borderId="1" xfId="2" applyNumberFormat="1" applyFont="1" applyFill="1" applyBorder="1"/>
    <xf numFmtId="0" fontId="8" fillId="3" borderId="1" xfId="0" applyFont="1" applyFill="1" applyBorder="1"/>
    <xf numFmtId="0" fontId="0" fillId="0" borderId="0" xfId="0" applyFont="1" applyFill="1" applyAlignment="1">
      <alignment horizontal="center"/>
    </xf>
    <xf numFmtId="0" fontId="11" fillId="0" borderId="7" xfId="0" applyFont="1" applyFill="1" applyBorder="1"/>
    <xf numFmtId="0" fontId="11" fillId="0" borderId="8" xfId="0" applyFont="1" applyFill="1" applyBorder="1" applyAlignment="1">
      <alignment horizontal="center"/>
    </xf>
    <xf numFmtId="0" fontId="11" fillId="0" borderId="8" xfId="0" applyFont="1" applyFill="1" applyBorder="1"/>
    <xf numFmtId="0" fontId="11" fillId="0" borderId="5" xfId="0" applyFont="1" applyFill="1" applyBorder="1"/>
    <xf numFmtId="9" fontId="10" fillId="0" borderId="1" xfId="2" applyNumberFormat="1" applyFont="1" applyBorder="1"/>
    <xf numFmtId="0" fontId="38" fillId="0" borderId="0" xfId="0" applyFont="1"/>
    <xf numFmtId="0" fontId="38" fillId="0" borderId="0" xfId="0" applyFont="1" applyAlignment="1">
      <alignment horizontal="center" vertical="center"/>
    </xf>
    <xf numFmtId="0" fontId="12"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protection locked="0"/>
    </xf>
    <xf numFmtId="0" fontId="6" fillId="0" borderId="1" xfId="0" applyFont="1" applyFill="1" applyBorder="1" applyAlignment="1">
      <alignment horizontal="center"/>
    </xf>
    <xf numFmtId="0" fontId="38" fillId="0" borderId="0" xfId="5" applyFont="1" applyFill="1" applyBorder="1" applyAlignment="1">
      <alignment vertical="top"/>
    </xf>
    <xf numFmtId="0" fontId="38" fillId="0" borderId="0" xfId="5" applyFont="1" applyFill="1"/>
    <xf numFmtId="0" fontId="42" fillId="0" borderId="0" xfId="5" applyFont="1" applyFill="1" applyAlignment="1"/>
    <xf numFmtId="0" fontId="42" fillId="0" borderId="0" xfId="5" applyFont="1" applyFill="1" applyAlignment="1">
      <alignment horizontal="centerContinuous"/>
    </xf>
    <xf numFmtId="0" fontId="37" fillId="0" borderId="0" xfId="5" applyFont="1" applyFill="1" applyAlignment="1">
      <alignment horizontal="left"/>
    </xf>
    <xf numFmtId="0" fontId="37" fillId="0" borderId="0" xfId="5" applyFont="1" applyFill="1"/>
    <xf numFmtId="0" fontId="36" fillId="0" borderId="0" xfId="5" applyFont="1" applyFill="1" applyBorder="1" applyAlignment="1">
      <alignment vertical="top"/>
    </xf>
    <xf numFmtId="0" fontId="36" fillId="0" borderId="0" xfId="5" applyFont="1" applyFill="1" applyBorder="1" applyAlignment="1">
      <alignment horizontal="centerContinuous" vertical="top" wrapText="1"/>
    </xf>
    <xf numFmtId="0" fontId="40" fillId="0" borderId="0" xfId="0" applyFont="1" applyFill="1"/>
    <xf numFmtId="0" fontId="10" fillId="0" borderId="1" xfId="0" applyFont="1" applyFill="1" applyBorder="1" applyAlignment="1">
      <alignment horizontal="center" vertical="center" wrapText="1"/>
    </xf>
    <xf numFmtId="0" fontId="3" fillId="0" borderId="8" xfId="0" applyFont="1" applyFill="1" applyBorder="1" applyAlignment="1">
      <alignment vertical="center"/>
    </xf>
    <xf numFmtId="1" fontId="10" fillId="0" borderId="1" xfId="0" applyNumberFormat="1" applyFont="1" applyFill="1" applyBorder="1" applyAlignment="1">
      <alignment horizontal="center" vertical="center"/>
    </xf>
    <xf numFmtId="0" fontId="10" fillId="0" borderId="0" xfId="0" applyFont="1" applyFill="1" applyBorder="1" applyAlignment="1">
      <alignment horizontal="left"/>
    </xf>
    <xf numFmtId="0" fontId="10" fillId="0" borderId="1" xfId="1" applyFont="1" applyFill="1" applyBorder="1" applyAlignment="1" applyProtection="1">
      <alignment horizontal="center" vertical="top" wrapText="1"/>
      <protection locked="0"/>
    </xf>
    <xf numFmtId="0" fontId="6" fillId="0" borderId="0" xfId="0" applyFont="1" applyFill="1"/>
    <xf numFmtId="166" fontId="10" fillId="0" borderId="0" xfId="0" applyNumberFormat="1" applyFont="1" applyFill="1"/>
    <xf numFmtId="0" fontId="10" fillId="0" borderId="5" xfId="0" applyFont="1" applyFill="1" applyBorder="1" applyAlignment="1">
      <alignment horizontal="center"/>
    </xf>
    <xf numFmtId="0" fontId="11" fillId="0" borderId="1" xfId="0" applyFont="1" applyBorder="1"/>
    <xf numFmtId="9" fontId="34" fillId="0" borderId="1" xfId="0" applyNumberFormat="1" applyFont="1" applyBorder="1" applyAlignment="1">
      <alignment horizontal="center" wrapText="1"/>
    </xf>
    <xf numFmtId="165" fontId="10" fillId="0" borderId="1" xfId="2" applyNumberFormat="1" applyFont="1" applyFill="1" applyBorder="1"/>
    <xf numFmtId="0" fontId="10" fillId="0" borderId="2" xfId="0" applyFont="1" applyFill="1" applyBorder="1" applyAlignment="1">
      <alignment vertical="center"/>
    </xf>
    <xf numFmtId="0" fontId="10" fillId="0" borderId="3" xfId="0" applyFont="1" applyFill="1" applyBorder="1" applyAlignment="1">
      <alignment vertical="center"/>
    </xf>
    <xf numFmtId="0" fontId="29" fillId="0" borderId="1" xfId="6" applyNumberFormat="1" applyFont="1" applyFill="1" applyBorder="1" applyAlignment="1">
      <alignment horizontal="center" vertical="center"/>
    </xf>
    <xf numFmtId="0" fontId="7" fillId="5" borderId="1" xfId="0" applyFont="1" applyFill="1" applyBorder="1" applyProtection="1">
      <protection locked="0"/>
    </xf>
    <xf numFmtId="0" fontId="0" fillId="5" borderId="0" xfId="0" applyFont="1" applyFill="1"/>
    <xf numFmtId="0" fontId="5" fillId="5" borderId="1" xfId="0" applyFont="1" applyFill="1" applyBorder="1" applyAlignment="1">
      <alignment horizontal="center"/>
    </xf>
    <xf numFmtId="0" fontId="5" fillId="5" borderId="1" xfId="0" applyFont="1" applyFill="1" applyBorder="1" applyAlignment="1">
      <alignment horizontal="center" vertical="center"/>
    </xf>
    <xf numFmtId="0" fontId="1" fillId="5" borderId="0" xfId="0" applyFont="1" applyFill="1"/>
    <xf numFmtId="0" fontId="30" fillId="0" borderId="0" xfId="0" applyFont="1" applyAlignment="1">
      <alignment horizontal="center" vertical="center"/>
    </xf>
    <xf numFmtId="0" fontId="30" fillId="0" borderId="0" xfId="0" applyFont="1" applyBorder="1" applyAlignment="1">
      <alignment horizontal="center" vertical="center" wrapText="1"/>
    </xf>
    <xf numFmtId="0" fontId="30" fillId="0" borderId="0" xfId="0" applyFont="1" applyBorder="1" applyAlignment="1">
      <alignment horizontal="center" vertical="center"/>
    </xf>
    <xf numFmtId="0" fontId="11" fillId="0" borderId="8" xfId="0" applyFont="1" applyBorder="1" applyAlignment="1">
      <alignment horizontal="center"/>
    </xf>
    <xf numFmtId="0" fontId="10" fillId="0" borderId="1" xfId="0" applyFont="1" applyBorder="1" applyAlignment="1">
      <alignment horizontal="center"/>
    </xf>
    <xf numFmtId="0" fontId="10" fillId="0" borderId="1" xfId="0" applyFont="1" applyFill="1" applyBorder="1" applyAlignment="1" applyProtection="1">
      <alignment horizontal="center"/>
      <protection locked="0"/>
    </xf>
    <xf numFmtId="0" fontId="10" fillId="0" borderId="0" xfId="0" applyFont="1" applyAlignment="1"/>
    <xf numFmtId="0" fontId="11" fillId="0" borderId="0" xfId="0" applyFont="1" applyAlignment="1">
      <alignment horizontal="right"/>
    </xf>
    <xf numFmtId="165" fontId="10" fillId="0" borderId="1" xfId="2" applyNumberFormat="1" applyFont="1" applyFill="1" applyBorder="1" applyAlignment="1">
      <alignment horizontal="center"/>
    </xf>
    <xf numFmtId="166" fontId="10" fillId="0" borderId="0" xfId="0" applyNumberFormat="1" applyFont="1" applyAlignment="1"/>
    <xf numFmtId="0" fontId="27" fillId="0" borderId="1" xfId="0" applyFont="1" applyFill="1" applyBorder="1" applyAlignment="1" applyProtection="1">
      <alignment horizontal="center"/>
      <protection locked="0"/>
    </xf>
    <xf numFmtId="0" fontId="10" fillId="0" borderId="1"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26" fillId="0" borderId="0" xfId="0" applyFont="1" applyFill="1"/>
    <xf numFmtId="0" fontId="49" fillId="0" borderId="0" xfId="0" applyFont="1" applyFill="1" applyAlignment="1">
      <alignment horizontal="center"/>
    </xf>
    <xf numFmtId="0" fontId="26" fillId="0" borderId="1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0" xfId="0" applyFont="1" applyFill="1" applyAlignment="1">
      <alignment horizontal="center" vertical="center" wrapText="1"/>
    </xf>
    <xf numFmtId="0" fontId="26" fillId="0" borderId="13" xfId="0" applyFont="1" applyFill="1" applyBorder="1" applyAlignment="1">
      <alignment horizontal="left" vertical="center" wrapText="1"/>
    </xf>
    <xf numFmtId="0" fontId="26" fillId="0" borderId="6" xfId="0" applyFont="1" applyFill="1" applyBorder="1" applyAlignment="1">
      <alignment horizontal="center" vertical="center"/>
    </xf>
    <xf numFmtId="0" fontId="26" fillId="0" borderId="6" xfId="0" applyFont="1" applyFill="1" applyBorder="1" applyAlignment="1">
      <alignment vertical="center"/>
    </xf>
    <xf numFmtId="0" fontId="26" fillId="0" borderId="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0" xfId="0" applyFont="1" applyFill="1" applyAlignment="1">
      <alignment horizontal="right" vertical="center"/>
    </xf>
    <xf numFmtId="0" fontId="26" fillId="0" borderId="9" xfId="0" applyFont="1" applyFill="1" applyBorder="1" applyAlignment="1">
      <alignment horizontal="left" vertical="center"/>
    </xf>
    <xf numFmtId="0" fontId="26" fillId="0" borderId="0" xfId="0" applyFont="1" applyFill="1" applyAlignment="1">
      <alignment vertical="center"/>
    </xf>
    <xf numFmtId="0" fontId="38" fillId="0" borderId="0" xfId="0" applyFont="1" applyAlignment="1">
      <alignment horizontal="center"/>
    </xf>
    <xf numFmtId="0" fontId="26" fillId="0" borderId="6" xfId="0" applyFont="1" applyFill="1" applyBorder="1"/>
    <xf numFmtId="0" fontId="49" fillId="0" borderId="0" xfId="0" applyFont="1" applyFill="1"/>
    <xf numFmtId="0" fontId="49" fillId="0" borderId="1" xfId="0" applyFont="1" applyFill="1" applyBorder="1" applyAlignment="1">
      <alignment horizontal="center" vertical="center"/>
    </xf>
    <xf numFmtId="0" fontId="26" fillId="0" borderId="0" xfId="0" applyFont="1" applyFill="1" applyAlignment="1">
      <alignment horizontal="left"/>
    </xf>
    <xf numFmtId="10" fontId="42" fillId="0" borderId="0" xfId="0" applyNumberFormat="1" applyFont="1" applyAlignment="1">
      <alignment horizontal="center"/>
    </xf>
    <xf numFmtId="0" fontId="26" fillId="0" borderId="1" xfId="0" applyFont="1" applyFill="1" applyBorder="1" applyAlignment="1">
      <alignment horizontal="center" vertical="top" wrapText="1"/>
    </xf>
    <xf numFmtId="0" fontId="26" fillId="0" borderId="1" xfId="0" applyFont="1" applyFill="1" applyBorder="1" applyAlignment="1">
      <alignment horizontal="center"/>
    </xf>
    <xf numFmtId="0" fontId="26" fillId="0" borderId="1" xfId="0" applyFont="1" applyFill="1" applyBorder="1" applyAlignment="1" applyProtection="1">
      <alignment horizontal="center"/>
      <protection locked="0"/>
    </xf>
    <xf numFmtId="9" fontId="26" fillId="0" borderId="4" xfId="0" applyNumberFormat="1" applyFont="1" applyFill="1" applyBorder="1"/>
    <xf numFmtId="165" fontId="26" fillId="0" borderId="1" xfId="0" applyNumberFormat="1" applyFont="1" applyFill="1" applyBorder="1"/>
    <xf numFmtId="165" fontId="26" fillId="0" borderId="2" xfId="0" applyNumberFormat="1" applyFont="1" applyFill="1" applyBorder="1"/>
    <xf numFmtId="165" fontId="26" fillId="0" borderId="13" xfId="0" applyNumberFormat="1" applyFont="1" applyFill="1" applyBorder="1"/>
    <xf numFmtId="165" fontId="38" fillId="0" borderId="0" xfId="0" applyNumberFormat="1" applyFont="1" applyAlignment="1">
      <alignment horizontal="center"/>
    </xf>
    <xf numFmtId="165" fontId="38" fillId="3" borderId="0" xfId="0" applyNumberFormat="1" applyFont="1" applyFill="1" applyAlignment="1">
      <alignment horizontal="center"/>
    </xf>
    <xf numFmtId="2" fontId="26" fillId="0" borderId="0" xfId="0" applyNumberFormat="1" applyFont="1" applyFill="1"/>
    <xf numFmtId="10" fontId="26" fillId="0" borderId="3" xfId="0" applyNumberFormat="1" applyFont="1" applyFill="1" applyBorder="1"/>
    <xf numFmtId="0" fontId="26" fillId="0" borderId="10" xfId="0" applyFont="1" applyFill="1" applyBorder="1"/>
    <xf numFmtId="0" fontId="3" fillId="0" borderId="9" xfId="0" applyFont="1" applyBorder="1"/>
    <xf numFmtId="0" fontId="26" fillId="0" borderId="3" xfId="0" applyFont="1" applyFill="1" applyBorder="1"/>
    <xf numFmtId="0" fontId="26" fillId="0" borderId="0" xfId="0" applyFont="1" applyFill="1" applyProtection="1"/>
    <xf numFmtId="165" fontId="26" fillId="0" borderId="4" xfId="0" applyNumberFormat="1" applyFont="1" applyFill="1" applyBorder="1"/>
    <xf numFmtId="0" fontId="26" fillId="0" borderId="4" xfId="0" applyFont="1" applyFill="1" applyBorder="1"/>
    <xf numFmtId="0" fontId="49" fillId="0" borderId="0" xfId="0" applyFont="1" applyFill="1" applyAlignment="1">
      <alignment horizontal="center" vertical="center"/>
    </xf>
    <xf numFmtId="0" fontId="26" fillId="0" borderId="0" xfId="0" applyFont="1" applyFill="1" applyAlignment="1">
      <alignment horizontal="center"/>
    </xf>
    <xf numFmtId="0" fontId="26" fillId="0" borderId="11" xfId="0" applyFont="1" applyFill="1" applyBorder="1"/>
    <xf numFmtId="0" fontId="49" fillId="0" borderId="0" xfId="0" applyFont="1" applyFill="1" applyBorder="1" applyAlignment="1">
      <alignment horizontal="center"/>
    </xf>
    <xf numFmtId="0" fontId="50" fillId="0" borderId="0" xfId="0" applyFont="1" applyFill="1"/>
    <xf numFmtId="0" fontId="51" fillId="0" borderId="0" xfId="0" applyFont="1" applyFill="1" applyAlignment="1">
      <alignment horizontal="center"/>
    </xf>
    <xf numFmtId="10" fontId="38" fillId="0" borderId="0" xfId="0" applyNumberFormat="1" applyFont="1" applyAlignment="1">
      <alignment horizontal="center"/>
    </xf>
    <xf numFmtId="0" fontId="49" fillId="0" borderId="1" xfId="0" applyFont="1" applyFill="1" applyBorder="1" applyAlignment="1">
      <alignment horizontal="center"/>
    </xf>
    <xf numFmtId="1" fontId="49" fillId="0" borderId="4" xfId="0" applyNumberFormat="1" applyFont="1" applyFill="1" applyBorder="1" applyAlignment="1">
      <alignment horizontal="center"/>
    </xf>
    <xf numFmtId="0" fontId="3" fillId="0" borderId="0" xfId="0" applyFont="1" applyFill="1"/>
    <xf numFmtId="0" fontId="26" fillId="0" borderId="0" xfId="0" applyFont="1" applyFill="1" applyAlignment="1"/>
    <xf numFmtId="0" fontId="26" fillId="0" borderId="0" xfId="0" applyFont="1" applyAlignment="1">
      <alignment horizontal="center"/>
    </xf>
    <xf numFmtId="0" fontId="26" fillId="0" borderId="2" xfId="0" applyFont="1" applyFill="1" applyBorder="1" applyAlignment="1">
      <alignment horizontal="center"/>
    </xf>
    <xf numFmtId="0" fontId="26" fillId="0" borderId="7" xfId="0" applyFont="1" applyFill="1" applyBorder="1" applyAlignment="1">
      <alignment horizontal="centerContinuous" wrapText="1"/>
    </xf>
    <xf numFmtId="0" fontId="26" fillId="0" borderId="8" xfId="0" applyFont="1" applyFill="1" applyBorder="1" applyAlignment="1">
      <alignment horizontal="centerContinuous" wrapText="1"/>
    </xf>
    <xf numFmtId="0" fontId="26" fillId="0" borderId="8" xfId="0" applyFont="1" applyFill="1" applyBorder="1" applyAlignment="1">
      <alignment horizontal="centerContinuous"/>
    </xf>
    <xf numFmtId="0" fontId="26" fillId="0" borderId="5" xfId="0" applyFont="1" applyFill="1" applyBorder="1" applyAlignment="1">
      <alignment horizontal="centerContinuous"/>
    </xf>
    <xf numFmtId="0" fontId="49" fillId="0" borderId="2" xfId="0" applyFont="1" applyFill="1" applyBorder="1" applyAlignment="1">
      <alignment horizontal="center"/>
    </xf>
    <xf numFmtId="0" fontId="26" fillId="0" borderId="4" xfId="0" applyFont="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6" fillId="0" borderId="7" xfId="0" applyFont="1" applyFill="1" applyBorder="1" applyAlignment="1">
      <alignment horizontal="center"/>
    </xf>
    <xf numFmtId="0" fontId="49" fillId="0" borderId="5" xfId="0" applyFont="1" applyFill="1" applyBorder="1" applyAlignment="1">
      <alignment horizontal="left"/>
    </xf>
    <xf numFmtId="1" fontId="42" fillId="0" borderId="1" xfId="0" applyNumberFormat="1" applyFont="1" applyFill="1" applyBorder="1" applyAlignment="1">
      <alignment horizontal="center"/>
    </xf>
    <xf numFmtId="165" fontId="49" fillId="0" borderId="1" xfId="0" applyNumberFormat="1" applyFont="1" applyFill="1" applyBorder="1" applyAlignment="1">
      <alignment horizontal="center"/>
    </xf>
    <xf numFmtId="0" fontId="26" fillId="0" borderId="1" xfId="0" applyFont="1" applyFill="1" applyBorder="1" applyAlignment="1" applyProtection="1">
      <alignment horizontal="center" vertical="center"/>
      <protection locked="0"/>
    </xf>
    <xf numFmtId="0" fontId="49" fillId="0" borderId="1" xfId="0" applyFont="1" applyFill="1" applyBorder="1" applyAlignment="1" applyProtection="1">
      <alignment horizontal="center" vertical="center"/>
      <protection locked="0"/>
    </xf>
    <xf numFmtId="0" fontId="26" fillId="0" borderId="1" xfId="0" applyFont="1" applyFill="1" applyBorder="1"/>
    <xf numFmtId="0" fontId="26" fillId="0" borderId="1" xfId="0" applyFont="1" applyFill="1" applyBorder="1" applyProtection="1">
      <protection locked="0"/>
    </xf>
    <xf numFmtId="0" fontId="26" fillId="0" borderId="1" xfId="0" applyFont="1" applyFill="1" applyBorder="1" applyAlignment="1" applyProtection="1">
      <alignment vertical="center"/>
      <protection locked="0"/>
    </xf>
    <xf numFmtId="0" fontId="26" fillId="0" borderId="1" xfId="0" applyFont="1" applyFill="1" applyBorder="1" applyAlignment="1" applyProtection="1">
      <alignment horizontal="left" vertical="center" wrapText="1"/>
      <protection locked="0"/>
    </xf>
    <xf numFmtId="0" fontId="7" fillId="0" borderId="8" xfId="0" applyFont="1" applyBorder="1" applyAlignment="1">
      <alignment horizontal="center"/>
    </xf>
    <xf numFmtId="0" fontId="7" fillId="0" borderId="8" xfId="0" applyFont="1" applyFill="1" applyBorder="1"/>
    <xf numFmtId="0" fontId="26" fillId="0" borderId="8" xfId="0" applyFont="1" applyFill="1" applyBorder="1" applyAlignment="1" applyProtection="1">
      <alignment horizontal="center" vertical="center"/>
      <protection locked="0"/>
    </xf>
    <xf numFmtId="0" fontId="26" fillId="0" borderId="8" xfId="0" applyFont="1" applyFill="1" applyBorder="1" applyProtection="1">
      <protection locked="0"/>
    </xf>
    <xf numFmtId="0" fontId="42" fillId="0" borderId="0" xfId="0" applyFont="1" applyFill="1" applyAlignment="1">
      <alignment horizontal="center"/>
    </xf>
    <xf numFmtId="0" fontId="42" fillId="0" borderId="0" xfId="0" applyFont="1" applyFill="1" applyBorder="1" applyAlignment="1">
      <alignment horizontal="center"/>
    </xf>
    <xf numFmtId="0" fontId="42" fillId="0" borderId="0" xfId="0" applyFont="1" applyFill="1"/>
    <xf numFmtId="0" fontId="3" fillId="0" borderId="0" xfId="0" applyFont="1" applyFill="1" applyAlignment="1">
      <alignment horizontal="center"/>
    </xf>
    <xf numFmtId="0" fontId="3" fillId="0" borderId="0" xfId="0" applyFont="1" applyFill="1" applyAlignment="1"/>
    <xf numFmtId="0" fontId="26" fillId="0" borderId="7" xfId="0" applyFont="1" applyBorder="1" applyAlignment="1">
      <alignment horizontal="centerContinuous"/>
    </xf>
    <xf numFmtId="0" fontId="26" fillId="0" borderId="2" xfId="0" applyFont="1" applyFill="1" applyBorder="1" applyAlignment="1">
      <alignment horizontal="center" vertical="center"/>
    </xf>
    <xf numFmtId="0" fontId="49" fillId="0" borderId="5" xfId="0" applyFont="1" applyFill="1" applyBorder="1" applyAlignment="1">
      <alignment horizontal="right"/>
    </xf>
    <xf numFmtId="0" fontId="26" fillId="0" borderId="3" xfId="0" applyFont="1" applyFill="1" applyBorder="1" applyAlignment="1">
      <alignment horizontal="center"/>
    </xf>
    <xf numFmtId="165" fontId="49" fillId="0" borderId="1" xfId="0" applyNumberFormat="1" applyFont="1" applyFill="1" applyBorder="1" applyAlignment="1">
      <alignment horizontal="center" vertical="center"/>
    </xf>
    <xf numFmtId="0" fontId="38" fillId="0" borderId="1" xfId="0" applyFont="1" applyFill="1" applyBorder="1" applyAlignment="1" applyProtection="1">
      <alignment horizontal="center" vertical="center"/>
      <protection locked="0"/>
    </xf>
    <xf numFmtId="0" fontId="26" fillId="0" borderId="8" xfId="0" applyFont="1" applyFill="1" applyBorder="1" applyAlignment="1">
      <alignment horizontal="center"/>
    </xf>
    <xf numFmtId="0" fontId="9" fillId="0" borderId="0" xfId="0" applyFont="1"/>
    <xf numFmtId="0" fontId="38" fillId="0" borderId="0" xfId="0" applyFont="1" applyAlignment="1">
      <alignment horizontal="left"/>
    </xf>
    <xf numFmtId="0" fontId="42" fillId="0" borderId="0" xfId="0" applyFont="1" applyAlignment="1">
      <alignment horizontal="center"/>
    </xf>
    <xf numFmtId="0" fontId="0" fillId="0" borderId="0" xfId="0" applyFont="1" applyAlignment="1"/>
    <xf numFmtId="0" fontId="38" fillId="0" borderId="0" xfId="0" applyFont="1" applyAlignment="1">
      <alignment horizontal="left" vertical="top"/>
    </xf>
    <xf numFmtId="0" fontId="26" fillId="0" borderId="11" xfId="0" applyFont="1" applyFill="1" applyBorder="1" applyAlignment="1">
      <alignment horizontal="center"/>
    </xf>
    <xf numFmtId="0" fontId="10" fillId="0" borderId="2" xfId="0" applyFont="1" applyFill="1" applyBorder="1" applyAlignment="1">
      <alignment horizontal="justify" vertical="center"/>
    </xf>
    <xf numFmtId="0" fontId="26" fillId="0" borderId="4" xfId="0" applyFont="1" applyFill="1" applyBorder="1" applyAlignment="1">
      <alignment horizontal="center"/>
    </xf>
    <xf numFmtId="0" fontId="38" fillId="0" borderId="8" xfId="0"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10" fillId="4" borderId="0" xfId="0" applyFont="1" applyFill="1" applyAlignment="1">
      <alignment horizontal="center" vertical="center" wrapText="1"/>
    </xf>
    <xf numFmtId="0" fontId="7" fillId="6" borderId="1" xfId="0" applyFont="1" applyFill="1" applyBorder="1" applyProtection="1">
      <protection locked="0"/>
    </xf>
    <xf numFmtId="1" fontId="8"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protection locked="0"/>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8" xfId="0" applyFont="1" applyFill="1" applyBorder="1" applyAlignment="1">
      <alignment vertical="center"/>
    </xf>
    <xf numFmtId="0" fontId="10" fillId="0" borderId="16" xfId="0" applyFont="1" applyFill="1" applyBorder="1" applyAlignment="1">
      <alignment horizontal="center" vertical="center"/>
    </xf>
    <xf numFmtId="0" fontId="10" fillId="0" borderId="16" xfId="0" applyFont="1" applyFill="1" applyBorder="1" applyAlignment="1">
      <alignment horizontal="center"/>
    </xf>
    <xf numFmtId="0" fontId="27" fillId="0" borderId="1" xfId="0"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wrapText="1"/>
      <protection locked="0"/>
    </xf>
    <xf numFmtId="0" fontId="16" fillId="0" borderId="6" xfId="0" applyFont="1" applyFill="1" applyBorder="1" applyAlignment="1">
      <alignment horizontal="justify" vertical="center"/>
    </xf>
    <xf numFmtId="0" fontId="16" fillId="0" borderId="7" xfId="0" applyFont="1" applyFill="1" applyBorder="1" applyAlignment="1">
      <alignment horizontal="justify" vertical="center"/>
    </xf>
    <xf numFmtId="0" fontId="10" fillId="0" borderId="7" xfId="0" applyFont="1" applyFill="1" applyBorder="1" applyAlignment="1">
      <alignment horizontal="justify" vertical="center"/>
    </xf>
    <xf numFmtId="0" fontId="16" fillId="0" borderId="7" xfId="0" applyFont="1" applyFill="1" applyBorder="1" applyAlignment="1">
      <alignment horizontal="left" vertical="top" wrapText="1"/>
    </xf>
    <xf numFmtId="1" fontId="10" fillId="0" borderId="16" xfId="0" applyNumberFormat="1" applyFont="1" applyFill="1" applyBorder="1" applyAlignment="1">
      <alignment horizontal="center" vertical="center" wrapText="1"/>
    </xf>
    <xf numFmtId="0" fontId="7" fillId="0" borderId="1" xfId="0" applyFont="1" applyFill="1" applyBorder="1" applyAlignment="1" applyProtection="1">
      <alignment horizontal="center"/>
      <protection locked="0"/>
    </xf>
    <xf numFmtId="0" fontId="7" fillId="0" borderId="1" xfId="0" applyFont="1" applyFill="1" applyBorder="1" applyAlignment="1" applyProtection="1">
      <alignment horizontal="center" wrapText="1"/>
      <protection locked="0"/>
    </xf>
    <xf numFmtId="0" fontId="7" fillId="0" borderId="16" xfId="0" applyFont="1" applyFill="1" applyBorder="1" applyAlignment="1">
      <alignment horizontal="center" wrapText="1"/>
    </xf>
    <xf numFmtId="0" fontId="7" fillId="0" borderId="16" xfId="0" applyFont="1" applyFill="1" applyBorder="1" applyAlignment="1">
      <alignment horizontal="center"/>
    </xf>
    <xf numFmtId="0" fontId="28" fillId="0" borderId="1" xfId="0" applyFont="1" applyFill="1" applyBorder="1" applyAlignment="1" applyProtection="1">
      <alignment horizontal="center" wrapText="1"/>
      <protection locked="0"/>
    </xf>
    <xf numFmtId="0" fontId="28" fillId="0" borderId="1" xfId="0" applyFont="1" applyFill="1" applyBorder="1" applyAlignment="1" applyProtection="1">
      <alignment horizontal="center"/>
      <protection locked="0"/>
    </xf>
    <xf numFmtId="0" fontId="26" fillId="0" borderId="0" xfId="0" applyFont="1" applyFill="1" applyAlignment="1">
      <alignment horizontal="center" vertical="center"/>
    </xf>
    <xf numFmtId="0" fontId="7" fillId="0" borderId="8" xfId="0" applyFont="1" applyFill="1" applyBorder="1" applyAlignment="1">
      <alignment horizontal="center" vertical="center"/>
    </xf>
    <xf numFmtId="0" fontId="10" fillId="0" borderId="1" xfId="0" applyNumberFormat="1"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6" fillId="0" borderId="1" xfId="0" applyFont="1" applyFill="1" applyBorder="1" applyAlignment="1">
      <alignment horizontal="left" vertical="center"/>
    </xf>
    <xf numFmtId="0" fontId="7" fillId="0" borderId="8" xfId="0" applyFont="1" applyFill="1" applyBorder="1" applyAlignment="1">
      <alignment horizontal="left" vertical="center"/>
    </xf>
    <xf numFmtId="0" fontId="38" fillId="0" borderId="1" xfId="0" applyFont="1" applyFill="1" applyBorder="1" applyAlignment="1" applyProtection="1">
      <protection locked="0"/>
    </xf>
    <xf numFmtId="0" fontId="38" fillId="0" borderId="1" xfId="0" applyFont="1" applyFill="1" applyBorder="1" applyAlignment="1" applyProtection="1">
      <alignment vertical="center" wrapText="1"/>
      <protection locked="0"/>
    </xf>
    <xf numFmtId="0" fontId="38" fillId="0" borderId="1" xfId="0" applyFont="1" applyFill="1" applyBorder="1" applyAlignment="1" applyProtection="1">
      <alignment wrapText="1"/>
      <protection locked="0"/>
    </xf>
    <xf numFmtId="0" fontId="38" fillId="0" borderId="2" xfId="0" applyFont="1" applyFill="1" applyBorder="1" applyAlignment="1" applyProtection="1">
      <protection locked="0"/>
    </xf>
    <xf numFmtId="0" fontId="38" fillId="0" borderId="8" xfId="0" applyFont="1" applyFill="1" applyBorder="1" applyAlignment="1" applyProtection="1">
      <alignment horizontal="center"/>
      <protection locked="0"/>
    </xf>
    <xf numFmtId="0" fontId="38" fillId="0" borderId="4" xfId="0" applyFont="1" applyFill="1" applyBorder="1" applyAlignment="1" applyProtection="1">
      <alignment horizontal="center"/>
      <protection locked="0"/>
    </xf>
    <xf numFmtId="1" fontId="11" fillId="0" borderId="1" xfId="0" applyNumberFormat="1" applyFont="1" applyBorder="1" applyAlignment="1">
      <alignment horizontal="right" vertical="center" wrapText="1"/>
    </xf>
    <xf numFmtId="166" fontId="11" fillId="0" borderId="1" xfId="0" applyNumberFormat="1" applyFont="1" applyFill="1" applyBorder="1" applyAlignment="1">
      <alignment horizontal="right" vertical="center"/>
    </xf>
    <xf numFmtId="166" fontId="8" fillId="0" borderId="1" xfId="0" applyNumberFormat="1" applyFont="1" applyFill="1" applyBorder="1" applyAlignment="1">
      <alignment horizontal="right" vertical="center"/>
    </xf>
    <xf numFmtId="0" fontId="7" fillId="0" borderId="0" xfId="0" applyFont="1" applyBorder="1" applyAlignment="1">
      <alignment horizontal="center" vertical="center"/>
    </xf>
    <xf numFmtId="0" fontId="8" fillId="0" borderId="1" xfId="0" applyFont="1" applyFill="1" applyBorder="1" applyAlignment="1">
      <alignment horizontal="center"/>
    </xf>
    <xf numFmtId="0" fontId="7" fillId="0" borderId="0" xfId="0" applyFont="1" applyBorder="1" applyAlignment="1" applyProtection="1">
      <alignment horizontal="center"/>
      <protection locked="0"/>
    </xf>
    <xf numFmtId="0" fontId="7" fillId="0" borderId="0"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9" fontId="10" fillId="0" borderId="1" xfId="2" applyNumberFormat="1" applyFont="1" applyFill="1" applyBorder="1" applyAlignment="1">
      <alignment horizontal="center"/>
    </xf>
    <xf numFmtId="10" fontId="49" fillId="0" borderId="4" xfId="0" applyNumberFormat="1" applyFont="1" applyFill="1" applyBorder="1"/>
    <xf numFmtId="165" fontId="49" fillId="0" borderId="4" xfId="0" applyNumberFormat="1" applyFont="1" applyFill="1" applyBorder="1"/>
    <xf numFmtId="10" fontId="11" fillId="0" borderId="0" xfId="2" applyNumberFormat="1" applyFont="1" applyAlignment="1">
      <alignment horizontal="center"/>
    </xf>
    <xf numFmtId="10" fontId="49" fillId="0" borderId="1" xfId="0" applyNumberFormat="1" applyFont="1" applyFill="1" applyBorder="1"/>
    <xf numFmtId="0" fontId="47" fillId="0" borderId="1" xfId="0" applyFont="1" applyFill="1" applyBorder="1" applyAlignment="1">
      <alignment horizontal="justify" vertical="center"/>
    </xf>
    <xf numFmtId="0" fontId="48" fillId="0" borderId="0" xfId="0" applyFont="1" applyFill="1" applyAlignment="1">
      <alignment horizontal="left"/>
    </xf>
    <xf numFmtId="0" fontId="5" fillId="0" borderId="0" xfId="0" applyFont="1" applyFill="1" applyAlignment="1">
      <alignment horizontal="center"/>
    </xf>
    <xf numFmtId="0" fontId="0" fillId="0" borderId="15" xfId="0" applyFont="1" applyFill="1" applyBorder="1" applyAlignment="1"/>
    <xf numFmtId="0" fontId="0" fillId="0" borderId="0" xfId="0" applyFont="1" applyFill="1"/>
    <xf numFmtId="0" fontId="44"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6" fillId="0" borderId="1" xfId="0" applyFont="1" applyFill="1" applyBorder="1" applyAlignment="1">
      <alignment horizontal="center"/>
    </xf>
    <xf numFmtId="165" fontId="5" fillId="0" borderId="1" xfId="2" applyNumberFormat="1" applyFont="1" applyFill="1" applyBorder="1"/>
    <xf numFmtId="0" fontId="11" fillId="0" borderId="5" xfId="0" applyFont="1" applyFill="1" applyBorder="1" applyAlignment="1">
      <alignment horizontal="center"/>
    </xf>
    <xf numFmtId="0" fontId="5" fillId="0" borderId="1" xfId="0" applyFont="1" applyBorder="1" applyAlignment="1" applyProtection="1">
      <alignment horizontal="center" vertical="center"/>
      <protection locked="0"/>
    </xf>
    <xf numFmtId="165" fontId="5" fillId="0" borderId="1" xfId="0" applyNumberFormat="1" applyFont="1" applyBorder="1" applyAlignment="1" applyProtection="1">
      <alignment horizontal="center" vertical="center"/>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right" vertical="center"/>
    </xf>
    <xf numFmtId="0" fontId="28" fillId="0" borderId="1" xfId="0" applyFont="1" applyBorder="1" applyProtection="1">
      <protection locked="0"/>
    </xf>
    <xf numFmtId="0" fontId="53" fillId="0" borderId="1" xfId="0" applyFont="1" applyBorder="1" applyAlignment="1" applyProtection="1">
      <alignment horizontal="center"/>
      <protection locked="0"/>
    </xf>
    <xf numFmtId="0" fontId="1" fillId="0" borderId="16" xfId="0" applyFont="1" applyBorder="1"/>
    <xf numFmtId="0" fontId="1" fillId="7" borderId="16" xfId="0" applyFont="1" applyFill="1" applyBorder="1"/>
    <xf numFmtId="0" fontId="30" fillId="0" borderId="20" xfId="0" applyFont="1" applyBorder="1" applyAlignment="1">
      <alignment horizontal="justify" wrapText="1"/>
    </xf>
    <xf numFmtId="0" fontId="30" fillId="0" borderId="21" xfId="0" applyFont="1" applyBorder="1" applyAlignment="1">
      <alignment horizontal="justify" wrapText="1"/>
    </xf>
    <xf numFmtId="0" fontId="7" fillId="0" borderId="1" xfId="4" applyFont="1" applyBorder="1" applyProtection="1">
      <protection locked="0"/>
    </xf>
    <xf numFmtId="0" fontId="54" fillId="0" borderId="16" xfId="0" applyFont="1" applyBorder="1" applyProtection="1">
      <protection locked="0"/>
    </xf>
    <xf numFmtId="0" fontId="7" fillId="0" borderId="1" xfId="0" quotePrefix="1" applyFont="1" applyBorder="1" applyAlignment="1" applyProtection="1">
      <alignment horizontal="center"/>
      <protection locked="0"/>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0" fillId="0" borderId="16" xfId="0" applyFont="1" applyBorder="1" applyAlignment="1">
      <alignment horizontal="center"/>
    </xf>
    <xf numFmtId="0" fontId="37" fillId="0" borderId="1" xfId="5" applyFont="1" applyFill="1" applyBorder="1" applyAlignment="1" applyProtection="1">
      <alignment horizontal="center"/>
      <protection locked="0"/>
    </xf>
    <xf numFmtId="0" fontId="50" fillId="0" borderId="1" xfId="5" applyFont="1" applyFill="1" applyBorder="1" applyAlignment="1" applyProtection="1">
      <alignment horizontal="center"/>
      <protection locked="0"/>
    </xf>
    <xf numFmtId="0" fontId="30" fillId="4" borderId="0" xfId="0" applyFont="1" applyFill="1" applyAlignment="1">
      <alignment horizontal="center" vertical="center"/>
    </xf>
    <xf numFmtId="0" fontId="30" fillId="3" borderId="0" xfId="0" applyFont="1" applyFill="1" applyAlignment="1">
      <alignment horizontal="center"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8" fillId="0" borderId="0" xfId="0" applyFont="1" applyBorder="1" applyAlignment="1">
      <alignment horizontal="center" vertical="center"/>
    </xf>
    <xf numFmtId="0" fontId="8" fillId="3" borderId="0" xfId="0" applyFont="1" applyFill="1" applyBorder="1" applyAlignment="1">
      <alignment horizontal="center" vertical="center"/>
    </xf>
    <xf numFmtId="0" fontId="8" fillId="4" borderId="0" xfId="0" applyFont="1" applyFill="1" applyBorder="1" applyAlignment="1">
      <alignment horizontal="center" vertical="center"/>
    </xf>
    <xf numFmtId="0" fontId="10" fillId="0" borderId="0" xfId="0" applyFont="1" applyAlignment="1">
      <alignment horizontal="center" vertical="center"/>
    </xf>
    <xf numFmtId="0" fontId="10" fillId="4" borderId="0" xfId="0" applyFont="1" applyFill="1" applyAlignment="1">
      <alignment horizontal="center" vertical="center"/>
    </xf>
    <xf numFmtId="0" fontId="10" fillId="3" borderId="0" xfId="0" applyFont="1" applyFill="1" applyAlignment="1">
      <alignment horizontal="center" vertical="center"/>
    </xf>
    <xf numFmtId="0" fontId="16" fillId="0" borderId="0" xfId="0" applyFont="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0" fillId="0" borderId="0" xfId="0" applyFont="1" applyFill="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4" borderId="0" xfId="0" applyFont="1" applyFill="1" applyAlignment="1">
      <alignment horizontal="center" vertical="center"/>
    </xf>
    <xf numFmtId="0" fontId="1" fillId="3" borderId="0" xfId="0" applyFont="1"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7" fillId="0" borderId="1" xfId="0" applyFont="1" applyBorder="1" applyAlignment="1" applyProtection="1">
      <alignment horizontal="center"/>
      <protection locked="0"/>
    </xf>
    <xf numFmtId="165" fontId="11" fillId="0" borderId="1" xfId="2" applyNumberFormat="1" applyFont="1" applyFill="1" applyBorder="1" applyAlignment="1">
      <alignment horizontal="left"/>
    </xf>
    <xf numFmtId="1" fontId="10" fillId="0" borderId="1" xfId="0" applyNumberFormat="1" applyFont="1" applyFill="1" applyBorder="1" applyAlignment="1">
      <alignment horizontal="right"/>
    </xf>
    <xf numFmtId="1" fontId="10" fillId="0" borderId="1" xfId="0" applyNumberFormat="1" applyFont="1" applyFill="1" applyBorder="1" applyAlignment="1">
      <alignment horizontal="left"/>
    </xf>
    <xf numFmtId="1" fontId="10" fillId="0" borderId="1" xfId="0" applyNumberFormat="1" applyFont="1" applyFill="1" applyBorder="1" applyAlignment="1">
      <alignment horizontal="center"/>
    </xf>
    <xf numFmtId="1" fontId="11" fillId="0" borderId="1" xfId="0" applyNumberFormat="1" applyFont="1" applyFill="1" applyBorder="1" applyAlignment="1">
      <alignment horizontal="center"/>
    </xf>
    <xf numFmtId="166" fontId="10" fillId="0" borderId="7" xfId="0" applyNumberFormat="1" applyFont="1" applyFill="1" applyBorder="1" applyAlignment="1">
      <alignment horizontal="center"/>
    </xf>
    <xf numFmtId="1" fontId="10" fillId="0" borderId="1" xfId="0" applyNumberFormat="1" applyFont="1" applyFill="1" applyBorder="1" applyAlignment="1">
      <alignment horizontal="right" vertical="center"/>
    </xf>
    <xf numFmtId="166" fontId="8" fillId="0" borderId="2" xfId="0" applyNumberFormat="1" applyFont="1" applyFill="1" applyBorder="1" applyAlignment="1">
      <alignment horizontal="center" vertical="center"/>
    </xf>
    <xf numFmtId="0" fontId="47" fillId="0" borderId="1" xfId="0" applyFont="1" applyFill="1" applyBorder="1" applyAlignment="1">
      <alignment horizontal="center" vertical="center"/>
    </xf>
    <xf numFmtId="165" fontId="45" fillId="0" borderId="1" xfId="2" applyNumberFormat="1" applyFont="1" applyFill="1" applyBorder="1" applyAlignment="1">
      <alignment horizontal="center"/>
    </xf>
    <xf numFmtId="0" fontId="38" fillId="0" borderId="16" xfId="0" applyFont="1" applyBorder="1" applyAlignment="1">
      <alignment horizontal="center" vertical="center"/>
    </xf>
    <xf numFmtId="0" fontId="38" fillId="0" borderId="16" xfId="0" applyFont="1" applyBorder="1" applyAlignment="1">
      <alignment horizontal="center" vertical="center" wrapText="1"/>
    </xf>
    <xf numFmtId="49" fontId="38" fillId="0" borderId="16" xfId="0" applyNumberFormat="1" applyFont="1" applyBorder="1" applyAlignment="1">
      <alignment horizontal="left" vertical="center" wrapText="1"/>
    </xf>
    <xf numFmtId="0" fontId="38" fillId="0" borderId="16" xfId="0" applyFont="1" applyBorder="1" applyAlignment="1">
      <alignment horizontal="left" vertical="center" wrapText="1"/>
    </xf>
    <xf numFmtId="49" fontId="38" fillId="0" borderId="17" xfId="0" applyNumberFormat="1" applyFont="1" applyBorder="1" applyAlignment="1">
      <alignment horizontal="left" vertical="center" wrapText="1"/>
    </xf>
    <xf numFmtId="0" fontId="38" fillId="0" borderId="16" xfId="0" applyFont="1" applyBorder="1" applyAlignment="1">
      <alignment horizontal="left" vertical="top" wrapText="1"/>
    </xf>
    <xf numFmtId="0" fontId="42" fillId="0" borderId="16" xfId="0" applyFont="1" applyBorder="1" applyAlignment="1">
      <alignment horizontal="left" vertical="center" wrapText="1"/>
    </xf>
    <xf numFmtId="49" fontId="38" fillId="0" borderId="16" xfId="0" applyNumberFormat="1"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wrapText="1"/>
    </xf>
    <xf numFmtId="0" fontId="0" fillId="0" borderId="0" xfId="0" applyFont="1" applyAlignment="1">
      <alignment wrapText="1"/>
    </xf>
    <xf numFmtId="49" fontId="38" fillId="0" borderId="17" xfId="0" applyNumberFormat="1" applyFont="1" applyBorder="1" applyAlignment="1">
      <alignment horizontal="center" vertical="center" wrapText="1"/>
    </xf>
    <xf numFmtId="49" fontId="38" fillId="0" borderId="22" xfId="0" applyNumberFormat="1" applyFont="1" applyBorder="1" applyAlignment="1">
      <alignment horizontal="center" vertical="center" wrapText="1"/>
    </xf>
    <xf numFmtId="0" fontId="42" fillId="0" borderId="0" xfId="0" applyFont="1" applyAlignment="1">
      <alignment horizontal="center" vertical="center" wrapText="1"/>
    </xf>
    <xf numFmtId="0" fontId="38" fillId="0" borderId="17" xfId="0" applyFont="1" applyBorder="1" applyAlignment="1">
      <alignment horizontal="center" vertical="center" wrapText="1"/>
    </xf>
    <xf numFmtId="49" fontId="42" fillId="0" borderId="17" xfId="0" applyNumberFormat="1" applyFont="1" applyBorder="1" applyAlignment="1">
      <alignment horizontal="center" vertical="center" wrapText="1"/>
    </xf>
    <xf numFmtId="0" fontId="38" fillId="0" borderId="23" xfId="0" applyFont="1" applyBorder="1" applyAlignment="1">
      <alignment horizontal="center" vertical="center" wrapText="1"/>
    </xf>
    <xf numFmtId="0" fontId="38" fillId="0" borderId="1" xfId="0" applyFont="1" applyBorder="1" applyAlignment="1">
      <alignment horizontal="center" vertical="center"/>
    </xf>
    <xf numFmtId="0" fontId="26" fillId="0" borderId="0" xfId="0" applyFont="1" applyFill="1" applyBorder="1"/>
    <xf numFmtId="0" fontId="49" fillId="0" borderId="4" xfId="0" applyFont="1" applyFill="1" applyBorder="1" applyAlignment="1">
      <alignment horizontal="center" vertical="center"/>
    </xf>
    <xf numFmtId="0" fontId="58" fillId="0" borderId="0" xfId="0" applyFont="1" applyFill="1"/>
    <xf numFmtId="0" fontId="49" fillId="0" borderId="1" xfId="5" applyFont="1" applyFill="1" applyBorder="1" applyAlignment="1">
      <alignment horizontal="center" vertical="center" wrapText="1"/>
    </xf>
    <xf numFmtId="0" fontId="49" fillId="0" borderId="1" xfId="5" applyFont="1" applyFill="1" applyBorder="1" applyAlignment="1">
      <alignment vertical="center" wrapText="1"/>
    </xf>
    <xf numFmtId="0" fontId="26" fillId="0" borderId="0" xfId="5" applyFont="1" applyFill="1"/>
    <xf numFmtId="0" fontId="26" fillId="0" borderId="1" xfId="5" applyFont="1" applyFill="1" applyBorder="1" applyAlignment="1" applyProtection="1">
      <alignment horizontal="center"/>
      <protection locked="0"/>
    </xf>
    <xf numFmtId="0" fontId="26"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26" fillId="0" borderId="0" xfId="5" applyFont="1" applyFill="1" applyBorder="1"/>
    <xf numFmtId="0" fontId="49" fillId="0" borderId="0" xfId="5" applyFont="1" applyFill="1" applyBorder="1" applyAlignment="1">
      <alignment horizontal="center" vertical="center" wrapText="1"/>
    </xf>
    <xf numFmtId="0" fontId="26" fillId="0" borderId="0" xfId="5" applyFont="1" applyFill="1" applyBorder="1" applyProtection="1"/>
    <xf numFmtId="0" fontId="26" fillId="0" borderId="0" xfId="5" applyFont="1" applyFill="1" applyBorder="1" applyAlignment="1" applyProtection="1">
      <alignment horizontal="center"/>
      <protection locked="0"/>
    </xf>
    <xf numFmtId="0" fontId="26" fillId="0" borderId="0" xfId="5" applyFont="1" applyFill="1" applyAlignment="1">
      <alignment horizontal="center" vertical="center"/>
    </xf>
    <xf numFmtId="0" fontId="26" fillId="0" borderId="2" xfId="5" applyFont="1" applyFill="1" applyBorder="1" applyAlignment="1">
      <alignment horizontal="center" vertical="justify"/>
    </xf>
    <xf numFmtId="0" fontId="49" fillId="0" borderId="2" xfId="5" applyFont="1" applyFill="1" applyBorder="1" applyAlignment="1">
      <alignment horizontal="center" vertical="center" wrapText="1"/>
    </xf>
    <xf numFmtId="0" fontId="49" fillId="0" borderId="1" xfId="5" applyFont="1" applyFill="1" applyBorder="1" applyAlignment="1">
      <alignment horizontal="center" vertical="center"/>
    </xf>
    <xf numFmtId="0" fontId="26" fillId="0" borderId="4" xfId="5" applyFont="1" applyFill="1" applyBorder="1" applyAlignment="1">
      <alignment horizontal="center" vertical="justify"/>
    </xf>
    <xf numFmtId="0" fontId="49" fillId="0" borderId="4" xfId="5" applyFont="1" applyFill="1" applyBorder="1" applyAlignment="1">
      <alignment horizontal="center" vertical="center" wrapText="1"/>
    </xf>
    <xf numFmtId="0" fontId="49" fillId="0" borderId="0" xfId="5" applyFont="1" applyFill="1" applyBorder="1" applyAlignment="1">
      <alignment horizontal="center" vertical="center"/>
    </xf>
    <xf numFmtId="166" fontId="26" fillId="0" borderId="1" xfId="5" applyNumberFormat="1" applyFont="1" applyFill="1" applyBorder="1" applyAlignment="1" applyProtection="1">
      <alignment horizontal="center"/>
      <protection locked="0"/>
    </xf>
    <xf numFmtId="0" fontId="26" fillId="0" borderId="1" xfId="5" applyFont="1" applyFill="1" applyBorder="1"/>
    <xf numFmtId="0" fontId="49" fillId="0" borderId="0" xfId="5" applyFont="1" applyFill="1" applyBorder="1" applyAlignment="1" applyProtection="1">
      <alignment horizontal="center"/>
      <protection locked="0"/>
    </xf>
    <xf numFmtId="0" fontId="49" fillId="0" borderId="1" xfId="5" applyFont="1" applyFill="1" applyBorder="1" applyAlignment="1" applyProtection="1">
      <alignment horizontal="center"/>
      <protection locked="0"/>
    </xf>
    <xf numFmtId="0" fontId="26" fillId="0" borderId="2" xfId="5" applyFont="1" applyFill="1" applyBorder="1" applyAlignment="1" applyProtection="1">
      <alignment horizontal="center"/>
      <protection locked="0"/>
    </xf>
    <xf numFmtId="0" fontId="49" fillId="0" borderId="2" xfId="5" applyFont="1" applyFill="1" applyBorder="1" applyAlignment="1" applyProtection="1">
      <alignment horizontal="center"/>
      <protection locked="0"/>
    </xf>
    <xf numFmtId="0" fontId="49" fillId="0" borderId="1" xfId="5" applyFont="1" applyFill="1" applyBorder="1" applyAlignment="1">
      <alignment horizontal="center" vertical="justify"/>
    </xf>
    <xf numFmtId="0" fontId="26" fillId="0" borderId="1" xfId="5" applyFont="1" applyFill="1" applyBorder="1" applyAlignment="1">
      <alignment horizontal="center" vertical="justify"/>
    </xf>
    <xf numFmtId="0" fontId="26" fillId="0" borderId="1" xfId="5" applyFont="1" applyFill="1" applyBorder="1" applyAlignment="1">
      <alignment horizontal="center" vertical="center"/>
    </xf>
    <xf numFmtId="2" fontId="26" fillId="0" borderId="1" xfId="5" applyNumberFormat="1" applyFont="1" applyFill="1" applyBorder="1" applyAlignment="1" applyProtection="1">
      <alignment horizontal="center"/>
      <protection locked="0"/>
    </xf>
    <xf numFmtId="0" fontId="26" fillId="0" borderId="0" xfId="5" applyFont="1" applyFill="1" applyBorder="1" applyAlignment="1">
      <alignment horizontal="center"/>
    </xf>
    <xf numFmtId="0" fontId="49" fillId="0" borderId="1" xfId="5" applyFont="1" applyFill="1" applyBorder="1" applyAlignment="1">
      <alignment horizontal="center"/>
    </xf>
    <xf numFmtId="0" fontId="26" fillId="0" borderId="4" xfId="5" applyFont="1" applyFill="1" applyBorder="1" applyAlignment="1" applyProtection="1">
      <alignment horizontal="center"/>
      <protection locked="0"/>
    </xf>
    <xf numFmtId="2" fontId="26" fillId="0" borderId="4" xfId="5" applyNumberFormat="1" applyFont="1" applyFill="1" applyBorder="1" applyAlignment="1" applyProtection="1">
      <alignment horizontal="center"/>
      <protection locked="0"/>
    </xf>
    <xf numFmtId="0" fontId="49" fillId="0" borderId="7" xfId="5" applyFont="1" applyFill="1" applyBorder="1" applyAlignment="1">
      <alignment horizontal="center" vertical="center"/>
    </xf>
    <xf numFmtId="2" fontId="26" fillId="0" borderId="1" xfId="5" applyNumberFormat="1" applyFont="1" applyFill="1" applyBorder="1"/>
    <xf numFmtId="0" fontId="26" fillId="0" borderId="1" xfId="5" applyFont="1" applyFill="1" applyBorder="1" applyAlignment="1">
      <alignment horizontal="center" vertical="top" wrapText="1"/>
    </xf>
    <xf numFmtId="0" fontId="29" fillId="0" borderId="0" xfId="5" applyFont="1" applyFill="1"/>
    <xf numFmtId="0" fontId="49" fillId="0" borderId="0" xfId="5" applyFont="1" applyFill="1" applyBorder="1" applyProtection="1"/>
    <xf numFmtId="0" fontId="49" fillId="0" borderId="0" xfId="5" applyFont="1" applyFill="1" applyBorder="1"/>
    <xf numFmtId="0" fontId="49" fillId="0" borderId="0" xfId="5" applyFont="1" applyFill="1"/>
    <xf numFmtId="0" fontId="59" fillId="0" borderId="0" xfId="0" applyFont="1" applyFill="1"/>
    <xf numFmtId="0" fontId="49" fillId="0" borderId="1" xfId="5" applyFont="1" applyFill="1" applyBorder="1"/>
    <xf numFmtId="166" fontId="49" fillId="0" borderId="1" xfId="5" applyNumberFormat="1" applyFont="1" applyFill="1" applyBorder="1" applyAlignment="1" applyProtection="1">
      <alignment horizontal="center"/>
      <protection locked="0"/>
    </xf>
    <xf numFmtId="0" fontId="49" fillId="0" borderId="13" xfId="5" applyFont="1" applyFill="1" applyBorder="1" applyAlignment="1">
      <alignment horizontal="center" vertical="center" wrapText="1"/>
    </xf>
    <xf numFmtId="2" fontId="11" fillId="0" borderId="1" xfId="0" applyNumberFormat="1" applyFont="1" applyFill="1" applyBorder="1" applyAlignment="1">
      <alignment horizontal="center"/>
    </xf>
    <xf numFmtId="168" fontId="44" fillId="0" borderId="1" xfId="0" applyNumberFormat="1" applyFont="1" applyFill="1" applyBorder="1" applyAlignment="1">
      <alignment horizontal="center" vertical="center" wrapText="1"/>
    </xf>
    <xf numFmtId="0" fontId="58" fillId="0" borderId="11" xfId="5" applyFont="1" applyFill="1" applyBorder="1" applyAlignment="1">
      <alignment horizontal="center"/>
    </xf>
    <xf numFmtId="0" fontId="58" fillId="0" borderId="0" xfId="0" applyFont="1" applyFill="1" applyAlignment="1">
      <alignment horizontal="center"/>
    </xf>
    <xf numFmtId="0" fontId="59" fillId="0" borderId="0" xfId="0" applyFont="1" applyFill="1" applyAlignment="1">
      <alignment horizontal="center"/>
    </xf>
    <xf numFmtId="0" fontId="49" fillId="0" borderId="2" xfId="5" applyFont="1" applyFill="1" applyBorder="1" applyAlignment="1">
      <alignment horizontal="center" vertical="justify"/>
    </xf>
    <xf numFmtId="0" fontId="49" fillId="0" borderId="4" xfId="5" applyFont="1" applyFill="1" applyBorder="1" applyAlignment="1">
      <alignment horizontal="center" vertical="justify"/>
    </xf>
    <xf numFmtId="0" fontId="49" fillId="0" borderId="7" xfId="5" applyFont="1" applyFill="1" applyBorder="1" applyAlignment="1">
      <alignment horizontal="center" vertical="center"/>
    </xf>
    <xf numFmtId="0" fontId="49" fillId="0" borderId="8" xfId="5" applyFont="1" applyFill="1" applyBorder="1" applyAlignment="1">
      <alignment horizontal="center" vertical="center"/>
    </xf>
    <xf numFmtId="0" fontId="49" fillId="0" borderId="5" xfId="5" applyFont="1" applyFill="1" applyBorder="1" applyAlignment="1">
      <alignment horizontal="center" vertical="center"/>
    </xf>
    <xf numFmtId="0" fontId="10" fillId="0" borderId="0" xfId="0" applyFont="1" applyFill="1" applyAlignment="1">
      <alignment horizontal="center"/>
    </xf>
    <xf numFmtId="0" fontId="49" fillId="0" borderId="1" xfId="5" applyFont="1" applyFill="1" applyBorder="1" applyAlignment="1">
      <alignment horizontal="center" vertical="justify"/>
    </xf>
    <xf numFmtId="0" fontId="58" fillId="0" borderId="0" xfId="5" applyFont="1" applyFill="1" applyBorder="1" applyAlignment="1">
      <alignment horizontal="center"/>
    </xf>
    <xf numFmtId="0" fontId="58" fillId="0" borderId="0" xfId="5" applyFont="1" applyFill="1" applyBorder="1" applyAlignment="1" applyProtection="1">
      <alignment horizontal="center"/>
      <protection locked="0"/>
    </xf>
    <xf numFmtId="0" fontId="58" fillId="0" borderId="0" xfId="5" applyFont="1" applyFill="1" applyAlignment="1">
      <alignment horizontal="center"/>
    </xf>
    <xf numFmtId="0" fontId="26" fillId="0" borderId="7" xfId="5" applyFont="1" applyFill="1" applyBorder="1" applyAlignment="1" applyProtection="1">
      <alignment horizontal="center" vertical="center"/>
      <protection locked="0"/>
    </xf>
    <xf numFmtId="0" fontId="26" fillId="0" borderId="8" xfId="5" applyFont="1" applyFill="1" applyBorder="1" applyAlignment="1" applyProtection="1">
      <alignment horizontal="center" vertical="center"/>
      <protection locked="0"/>
    </xf>
    <xf numFmtId="0" fontId="26" fillId="0" borderId="5" xfId="5" applyFont="1" applyFill="1" applyBorder="1" applyAlignment="1" applyProtection="1">
      <alignment horizontal="center" vertical="center"/>
      <protection locked="0"/>
    </xf>
    <xf numFmtId="0" fontId="26" fillId="0" borderId="7" xfId="5" applyFont="1" applyFill="1" applyBorder="1" applyAlignment="1">
      <alignment horizontal="center" vertical="center"/>
    </xf>
    <xf numFmtId="0" fontId="26" fillId="0" borderId="8" xfId="5" applyFont="1" applyFill="1" applyBorder="1" applyAlignment="1">
      <alignment horizontal="center" vertical="center"/>
    </xf>
    <xf numFmtId="0" fontId="26" fillId="0" borderId="5" xfId="5" applyFont="1" applyFill="1" applyBorder="1" applyAlignment="1">
      <alignment horizontal="center" vertical="center"/>
    </xf>
    <xf numFmtId="0" fontId="26" fillId="0" borderId="1" xfId="5" applyFont="1" applyFill="1" applyBorder="1" applyAlignment="1">
      <alignment horizontal="center" vertical="center"/>
    </xf>
    <xf numFmtId="0" fontId="26" fillId="0" borderId="14" xfId="5" applyFont="1" applyFill="1" applyBorder="1" applyAlignment="1">
      <alignment horizontal="center" vertical="justify"/>
    </xf>
    <xf numFmtId="0" fontId="26" fillId="0" borderId="13" xfId="5" applyFont="1" applyFill="1" applyBorder="1" applyAlignment="1">
      <alignment horizontal="center" vertical="justify"/>
    </xf>
    <xf numFmtId="0" fontId="26" fillId="0" borderId="12" xfId="5" applyFont="1" applyFill="1" applyBorder="1" applyAlignment="1">
      <alignment horizontal="center" vertical="justify"/>
    </xf>
    <xf numFmtId="0" fontId="26" fillId="0" borderId="10" xfId="5" applyFont="1" applyFill="1" applyBorder="1" applyAlignment="1">
      <alignment horizontal="center" vertical="justify"/>
    </xf>
    <xf numFmtId="0" fontId="26" fillId="0" borderId="6" xfId="5" applyFont="1" applyFill="1" applyBorder="1" applyAlignment="1">
      <alignment horizontal="center" vertical="justify"/>
    </xf>
    <xf numFmtId="0" fontId="26" fillId="0" borderId="9" xfId="5" applyFont="1" applyFill="1" applyBorder="1" applyAlignment="1">
      <alignment horizontal="center" vertical="justify"/>
    </xf>
    <xf numFmtId="0" fontId="26" fillId="0" borderId="0" xfId="5" applyFont="1" applyFill="1" applyBorder="1" applyAlignment="1">
      <alignment horizontal="center" vertical="justify"/>
    </xf>
    <xf numFmtId="0" fontId="26" fillId="0" borderId="7" xfId="5" applyFont="1" applyFill="1" applyBorder="1" applyAlignment="1" applyProtection="1">
      <alignment horizontal="center"/>
      <protection locked="0"/>
    </xf>
    <xf numFmtId="0" fontId="26" fillId="0" borderId="8" xfId="5" applyFont="1" applyFill="1" applyBorder="1" applyAlignment="1" applyProtection="1">
      <alignment horizontal="center"/>
      <protection locked="0"/>
    </xf>
    <xf numFmtId="0" fontId="26" fillId="0" borderId="5" xfId="5" applyFont="1" applyFill="1" applyBorder="1" applyAlignment="1" applyProtection="1">
      <alignment horizontal="center"/>
      <protection locked="0"/>
    </xf>
    <xf numFmtId="0" fontId="49" fillId="0" borderId="2" xfId="5" applyFont="1" applyFill="1" applyBorder="1" applyAlignment="1">
      <alignment horizontal="center" vertical="center" wrapText="1"/>
    </xf>
    <xf numFmtId="0" fontId="49" fillId="0" borderId="3" xfId="5" applyFont="1" applyFill="1" applyBorder="1" applyAlignment="1">
      <alignment horizontal="center" vertical="center" wrapText="1"/>
    </xf>
    <xf numFmtId="0" fontId="49" fillId="0" borderId="4" xfId="5" applyFont="1" applyFill="1" applyBorder="1" applyAlignment="1">
      <alignment horizontal="center" vertical="center" wrapText="1"/>
    </xf>
    <xf numFmtId="0" fontId="49" fillId="0" borderId="2" xfId="5" applyFont="1" applyFill="1" applyBorder="1" applyAlignment="1" applyProtection="1">
      <alignment horizontal="center" vertical="justify"/>
      <protection locked="0"/>
    </xf>
    <xf numFmtId="0" fontId="49" fillId="0" borderId="3" xfId="5" applyFont="1" applyFill="1" applyBorder="1" applyAlignment="1" applyProtection="1">
      <alignment horizontal="center" vertical="justify"/>
      <protection locked="0"/>
    </xf>
    <xf numFmtId="0" fontId="49" fillId="0" borderId="4" xfId="5" applyFont="1" applyFill="1" applyBorder="1" applyAlignment="1" applyProtection="1">
      <alignment horizontal="center" vertical="justify"/>
      <protection locked="0"/>
    </xf>
    <xf numFmtId="0" fontId="49" fillId="0" borderId="1" xfId="5" applyFont="1" applyFill="1" applyBorder="1" applyAlignment="1">
      <alignment horizontal="center" vertical="center" wrapText="1"/>
    </xf>
    <xf numFmtId="0" fontId="49" fillId="0" borderId="1" xfId="5" applyFont="1" applyFill="1" applyBorder="1" applyAlignment="1">
      <alignment horizontal="center" vertical="center"/>
    </xf>
    <xf numFmtId="0" fontId="49" fillId="0" borderId="7" xfId="5" applyFont="1" applyFill="1" applyBorder="1" applyAlignment="1">
      <alignment horizontal="center" vertical="justify"/>
    </xf>
    <xf numFmtId="0" fontId="49" fillId="0" borderId="8" xfId="5" applyFont="1" applyFill="1" applyBorder="1" applyAlignment="1">
      <alignment horizontal="center" vertical="justify"/>
    </xf>
    <xf numFmtId="0" fontId="49" fillId="0" borderId="5" xfId="5" applyFont="1" applyFill="1" applyBorder="1" applyAlignment="1">
      <alignment horizontal="center" vertical="justify"/>
    </xf>
    <xf numFmtId="0" fontId="49" fillId="0" borderId="0" xfId="5" applyFont="1" applyFill="1" applyBorder="1" applyAlignment="1">
      <alignment horizontal="center" vertical="center" wrapText="1"/>
    </xf>
    <xf numFmtId="0" fontId="49" fillId="0" borderId="0" xfId="5" applyFont="1" applyFill="1" applyBorder="1" applyAlignment="1">
      <alignment horizontal="center" vertical="center"/>
    </xf>
    <xf numFmtId="0" fontId="26" fillId="0" borderId="1" xfId="5" applyFont="1" applyFill="1" applyBorder="1" applyAlignment="1" applyProtection="1">
      <alignment horizontal="center"/>
      <protection locked="0"/>
    </xf>
    <xf numFmtId="0" fontId="26" fillId="0" borderId="11" xfId="5" applyFont="1" applyFill="1" applyBorder="1" applyAlignment="1">
      <alignment horizontal="center" vertical="justify"/>
    </xf>
    <xf numFmtId="0" fontId="26" fillId="0" borderId="15" xfId="5" applyFont="1" applyFill="1" applyBorder="1" applyAlignment="1">
      <alignment horizontal="center" vertical="justify"/>
    </xf>
    <xf numFmtId="0" fontId="49" fillId="0" borderId="0" xfId="5" applyFont="1" applyFill="1" applyBorder="1" applyAlignment="1">
      <alignment horizontal="center" vertical="justify"/>
    </xf>
    <xf numFmtId="0" fontId="26" fillId="0" borderId="14" xfId="5" applyFont="1" applyFill="1" applyBorder="1" applyAlignment="1" applyProtection="1">
      <alignment horizontal="center" vertical="justify"/>
      <protection locked="0"/>
    </xf>
    <xf numFmtId="0" fontId="26" fillId="0" borderId="11" xfId="5" applyFont="1" applyFill="1" applyBorder="1" applyAlignment="1" applyProtection="1">
      <alignment horizontal="center" vertical="justify"/>
      <protection locked="0"/>
    </xf>
    <xf numFmtId="0" fontId="26" fillId="0" borderId="13" xfId="5" applyFont="1" applyFill="1" applyBorder="1" applyAlignment="1" applyProtection="1">
      <alignment horizontal="center" vertical="justify"/>
      <protection locked="0"/>
    </xf>
    <xf numFmtId="0" fontId="26" fillId="0" borderId="12" xfId="5" applyFont="1" applyFill="1" applyBorder="1" applyAlignment="1" applyProtection="1">
      <alignment horizontal="center" vertical="justify"/>
      <protection locked="0"/>
    </xf>
    <xf numFmtId="0" fontId="26" fillId="0" borderId="0" xfId="5" applyFont="1" applyFill="1" applyBorder="1" applyAlignment="1" applyProtection="1">
      <alignment horizontal="center" vertical="justify"/>
      <protection locked="0"/>
    </xf>
    <xf numFmtId="0" fontId="26" fillId="0" borderId="10" xfId="5" applyFont="1" applyFill="1" applyBorder="1" applyAlignment="1" applyProtection="1">
      <alignment horizontal="center" vertical="justify"/>
      <protection locked="0"/>
    </xf>
    <xf numFmtId="0" fontId="26" fillId="0" borderId="6" xfId="5" applyFont="1" applyFill="1" applyBorder="1" applyAlignment="1" applyProtection="1">
      <alignment horizontal="center" vertical="justify"/>
      <protection locked="0"/>
    </xf>
    <xf numFmtId="0" fontId="26" fillId="0" borderId="15" xfId="5" applyFont="1" applyFill="1" applyBorder="1" applyAlignment="1" applyProtection="1">
      <alignment horizontal="center" vertical="justify"/>
      <protection locked="0"/>
    </xf>
    <xf numFmtId="0" fontId="26" fillId="0" borderId="9" xfId="5" applyFont="1" applyFill="1" applyBorder="1" applyAlignment="1" applyProtection="1">
      <alignment horizontal="center" vertical="justify"/>
      <protection locked="0"/>
    </xf>
    <xf numFmtId="0" fontId="49" fillId="0" borderId="2" xfId="5" applyFont="1" applyFill="1" applyBorder="1" applyAlignment="1">
      <alignment horizontal="center" vertical="center"/>
    </xf>
    <xf numFmtId="0" fontId="49" fillId="0" borderId="4" xfId="5" applyFont="1" applyFill="1" applyBorder="1" applyAlignment="1">
      <alignment horizontal="center" vertical="center"/>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9" fillId="2" borderId="5" xfId="0" applyFont="1" applyFill="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2" borderId="7" xfId="0" applyFont="1" applyFill="1" applyBorder="1" applyAlignment="1">
      <alignment horizontal="center" wrapText="1"/>
    </xf>
    <xf numFmtId="0" fontId="0" fillId="0" borderId="8" xfId="0" applyBorder="1"/>
    <xf numFmtId="0" fontId="0" fillId="0" borderId="5" xfId="0" applyBorder="1"/>
    <xf numFmtId="0" fontId="3" fillId="2" borderId="8" xfId="0" applyFont="1" applyFill="1" applyBorder="1" applyAlignment="1">
      <alignment horizontal="center" wrapText="1"/>
    </xf>
    <xf numFmtId="0" fontId="3" fillId="2" borderId="5" xfId="0" applyFont="1" applyFill="1" applyBorder="1" applyAlignment="1">
      <alignment horizontal="center" wrapText="1"/>
    </xf>
    <xf numFmtId="0" fontId="10" fillId="0" borderId="7" xfId="0" applyFont="1" applyFill="1" applyBorder="1" applyAlignment="1">
      <alignment horizontal="center"/>
    </xf>
    <xf numFmtId="0" fontId="10" fillId="0" borderId="5" xfId="0" applyFont="1" applyFill="1" applyBorder="1" applyAlignment="1">
      <alignment horizontal="center"/>
    </xf>
    <xf numFmtId="0" fontId="10" fillId="0" borderId="8" xfId="0" applyFont="1" applyFill="1" applyBorder="1" applyAlignment="1">
      <alignment horizont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30" fillId="0" borderId="2" xfId="0" quotePrefix="1" applyFont="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2" xfId="0" applyFont="1" applyBorder="1" applyAlignment="1" applyProtection="1">
      <alignment horizontal="center" vertical="center"/>
      <protection locked="0"/>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1" fillId="0" borderId="17" xfId="0" applyFont="1" applyBorder="1" applyAlignment="1">
      <alignment horizontal="center" vertical="center"/>
    </xf>
    <xf numFmtId="0" fontId="40" fillId="0" borderId="18" xfId="0" applyFont="1" applyBorder="1"/>
    <xf numFmtId="0" fontId="40" fillId="0" borderId="19" xfId="0" applyFont="1" applyBorder="1"/>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2" xfId="0" quotePrefix="1"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6" fillId="0" borderId="1" xfId="0" applyFont="1" applyBorder="1" applyAlignment="1">
      <alignment horizontal="center"/>
    </xf>
    <xf numFmtId="0" fontId="5" fillId="3" borderId="1" xfId="0" applyFont="1" applyFill="1" applyBorder="1" applyAlignment="1">
      <alignment horizontal="center"/>
    </xf>
    <xf numFmtId="0" fontId="5" fillId="5" borderId="1" xfId="0" applyFont="1" applyFill="1" applyBorder="1" applyAlignment="1">
      <alignment horizontal="center"/>
    </xf>
    <xf numFmtId="0" fontId="30" fillId="0" borderId="1" xfId="0" applyFont="1" applyBorder="1" applyAlignment="1" applyProtection="1">
      <alignment horizont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5" xfId="0" applyFont="1" applyFill="1" applyBorder="1" applyAlignment="1">
      <alignment horizont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4" xfId="0" applyFont="1" applyFill="1" applyBorder="1" applyAlignment="1">
      <alignment horizontal="center" wrapText="1"/>
    </xf>
    <xf numFmtId="0" fontId="11" fillId="0" borderId="7" xfId="0" applyFont="1" applyBorder="1" applyAlignment="1">
      <alignment horizontal="center"/>
    </xf>
    <xf numFmtId="0" fontId="11" fillId="0" borderId="8" xfId="0" applyFont="1" applyBorder="1" applyAlignment="1">
      <alignment horizontal="center"/>
    </xf>
    <xf numFmtId="0" fontId="26" fillId="0" borderId="1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7" applyFont="1" applyFill="1" applyBorder="1" applyAlignment="1" applyProtection="1">
      <alignment horizontal="center" vertical="center" wrapText="1"/>
    </xf>
    <xf numFmtId="0" fontId="48" fillId="0" borderId="0" xfId="0" applyFont="1" applyFill="1" applyAlignment="1">
      <alignment horizontal="center" vertical="center"/>
    </xf>
    <xf numFmtId="0" fontId="43" fillId="0" borderId="1" xfId="0" applyFont="1" applyFill="1" applyBorder="1" applyAlignment="1">
      <alignment horizontal="center"/>
    </xf>
  </cellXfs>
  <cellStyles count="8">
    <cellStyle name="Comma [0]" xfId="6" builtinId="6"/>
    <cellStyle name="Normal" xfId="0" builtinId="0"/>
    <cellStyle name="Normal 2" xfId="4"/>
    <cellStyle name="Normal_Doi ngu" xfId="1"/>
    <cellStyle name="Normal_Sheet1" xfId="7"/>
    <cellStyle name="Normal_Truong" xfId="5"/>
    <cellStyle name="Percent" xfId="2" builtinId="5"/>
    <cellStyle name="Text" xfId="3"/>
  </cellStyles>
  <dxfs count="0"/>
  <tableStyles count="0" defaultTableStyle="TableStyleMedium9" defaultPivotStyle="PivotStyleLight16"/>
  <colors>
    <mruColors>
      <color rgb="FFAB8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5</xdr:col>
      <xdr:colOff>0</xdr:colOff>
      <xdr:row>15</xdr:row>
      <xdr:rowOff>66675</xdr:rowOff>
    </xdr:to>
    <xdr:sp macro="" textlink="">
      <xdr:nvSpPr>
        <xdr:cNvPr id="2" name="Text 4"/>
        <xdr:cNvSpPr txBox="1">
          <a:spLocks noChangeArrowheads="1"/>
        </xdr:cNvSpPr>
      </xdr:nvSpPr>
      <xdr:spPr bwMode="auto">
        <a:xfrm>
          <a:off x="2038350" y="1362075"/>
          <a:ext cx="0" cy="2924175"/>
        </a:xfrm>
        <a:prstGeom prst="rect">
          <a:avLst/>
        </a:prstGeom>
        <a:solidFill>
          <a:srgbClr val="FFFFFF"/>
        </a:solidFill>
        <a:ln w="9525">
          <a:solidFill>
            <a:srgbClr val="000000"/>
          </a:solidFill>
          <a:miter lim="800000"/>
          <a:headEnd/>
          <a:tailEnd/>
        </a:ln>
      </xdr:spPr>
      <xdr:txBody>
        <a:bodyPr vertOverflow="clip" wrap="square" lIns="27432" tIns="32004" rIns="0" bIns="0" anchor="t" upright="1"/>
        <a:lstStyle/>
        <a:p>
          <a:pPr algn="l" rtl="0">
            <a:defRPr sz="1000"/>
          </a:pPr>
          <a:r>
            <a:rPr lang="en-US" sz="1100" b="0" i="0" u="none" strike="noStrike" baseline="0">
              <a:solidFill>
                <a:srgbClr val="000000"/>
              </a:solidFill>
              <a:latin typeface="VNI-Times"/>
            </a:rPr>
            <a:t>Khoâng caàn nhaäp soá lieäu taïi oâ F7, vì ñaõ caøi coâng thöùc.</a:t>
          </a:r>
        </a:p>
        <a:p>
          <a:pPr algn="l" rtl="0">
            <a:defRPr sz="1000"/>
          </a:pPr>
          <a:endParaRPr lang="en-US" sz="1100" b="0" i="0" u="none" strike="noStrike" baseline="0">
            <a:solidFill>
              <a:srgbClr val="000000"/>
            </a:solidFill>
            <a:latin typeface="VNI-Times"/>
          </a:endParaRPr>
        </a:p>
      </xdr:txBody>
    </xdr:sp>
    <xdr:clientData/>
  </xdr:twoCellAnchor>
  <xdr:twoCellAnchor>
    <xdr:from>
      <xdr:col>5</xdr:col>
      <xdr:colOff>0</xdr:colOff>
      <xdr:row>4</xdr:row>
      <xdr:rowOff>133350</xdr:rowOff>
    </xdr:from>
    <xdr:to>
      <xdr:col>5</xdr:col>
      <xdr:colOff>0</xdr:colOff>
      <xdr:row>16</xdr:row>
      <xdr:rowOff>104775</xdr:rowOff>
    </xdr:to>
    <xdr:sp macro="" textlink="">
      <xdr:nvSpPr>
        <xdr:cNvPr id="3" name="Text 3"/>
        <xdr:cNvSpPr txBox="1">
          <a:spLocks noChangeArrowheads="1"/>
        </xdr:cNvSpPr>
      </xdr:nvSpPr>
      <xdr:spPr bwMode="auto">
        <a:xfrm>
          <a:off x="2038350" y="1409700"/>
          <a:ext cx="0" cy="3086100"/>
        </a:xfrm>
        <a:prstGeom prst="rect">
          <a:avLst/>
        </a:prstGeom>
        <a:solidFill>
          <a:srgbClr val="FFFFFF"/>
        </a:solidFill>
        <a:ln w="9525">
          <a:solidFill>
            <a:srgbClr val="000000"/>
          </a:solidFill>
          <a:miter lim="800000"/>
          <a:headEnd/>
          <a:tailEnd/>
        </a:ln>
      </xdr:spPr>
      <xdr:txBody>
        <a:bodyPr vertOverflow="clip" wrap="square" lIns="27432" tIns="32004" rIns="0" bIns="0" anchor="t" upright="1"/>
        <a:lstStyle/>
        <a:p>
          <a:pPr algn="l" rtl="0">
            <a:defRPr sz="1000"/>
          </a:pPr>
          <a:r>
            <a:rPr lang="en-US" sz="1100" b="0" i="0" u="none" strike="noStrike" baseline="0">
              <a:solidFill>
                <a:srgbClr val="FF0000"/>
              </a:solidFill>
              <a:latin typeface="VNI-Times"/>
            </a:rPr>
            <a:t>OÂ G7 ñaõ coù coâng thöùc neân khoâng caàn nhaäp soá lieäu.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1"/>
  <sheetViews>
    <sheetView showZeros="0" tabSelected="1" zoomScale="85" zoomScaleNormal="85" workbookViewId="0"/>
  </sheetViews>
  <sheetFormatPr defaultRowHeight="16.5" x14ac:dyDescent="0.25"/>
  <cols>
    <col min="1" max="1" width="6.21875" style="231" customWidth="1"/>
    <col min="2" max="2" width="4.88671875" style="231" customWidth="1"/>
    <col min="3" max="3" width="5.21875" style="231" customWidth="1"/>
    <col min="4" max="4" width="5.5546875" style="231" customWidth="1"/>
    <col min="5" max="5" width="5" style="231" customWidth="1"/>
    <col min="6" max="6" width="6.21875" style="231" customWidth="1"/>
    <col min="7" max="7" width="6.44140625" style="231" customWidth="1"/>
    <col min="8" max="9" width="6.21875" style="231" customWidth="1"/>
    <col min="10" max="10" width="5.77734375" style="231" customWidth="1"/>
    <col min="11" max="11" width="6.6640625" style="231" customWidth="1"/>
    <col min="12" max="12" width="5.33203125" style="231" customWidth="1"/>
    <col min="13" max="13" width="5.44140625" style="231" customWidth="1"/>
    <col min="14" max="14" width="5.5546875" style="231" customWidth="1"/>
    <col min="15" max="15" width="5" style="231" customWidth="1"/>
    <col min="16" max="16" width="5.44140625" style="231" customWidth="1"/>
    <col min="17" max="17" width="5.77734375" style="231" customWidth="1"/>
    <col min="18" max="18" width="5.88671875" style="231" customWidth="1"/>
    <col min="19" max="19" width="5.77734375" style="231" customWidth="1"/>
    <col min="20" max="20" width="4.88671875" style="231" customWidth="1"/>
    <col min="21" max="21" width="5.77734375" style="231" customWidth="1"/>
    <col min="22" max="22" width="5" style="231" customWidth="1"/>
    <col min="23" max="25" width="6.77734375" style="231" customWidth="1"/>
    <col min="26" max="26" width="7.109375" style="231" customWidth="1"/>
    <col min="27" max="16384" width="8.88671875" style="231"/>
  </cols>
  <sheetData>
    <row r="1" spans="1:30" s="224" customFormat="1" ht="12.75" x14ac:dyDescent="0.2">
      <c r="A1" s="223" t="s">
        <v>166</v>
      </c>
      <c r="B1" s="223"/>
      <c r="C1" s="223"/>
      <c r="E1" s="225"/>
      <c r="F1" s="225"/>
      <c r="H1" s="225" t="s">
        <v>297</v>
      </c>
      <c r="I1" s="226"/>
      <c r="J1" s="226"/>
      <c r="K1" s="226"/>
      <c r="L1" s="226"/>
      <c r="M1" s="226"/>
      <c r="N1" s="226"/>
      <c r="O1" s="226"/>
      <c r="P1" s="226"/>
      <c r="Q1" s="226"/>
      <c r="R1" s="226"/>
    </row>
    <row r="2" spans="1:30" s="228" customFormat="1" ht="10.5" customHeight="1" x14ac:dyDescent="0.2">
      <c r="A2" s="227"/>
      <c r="D2" s="229"/>
      <c r="E2" s="229"/>
      <c r="F2" s="229"/>
      <c r="G2" s="229"/>
      <c r="H2" s="229"/>
      <c r="I2" s="229"/>
      <c r="J2" s="229"/>
      <c r="K2" s="229"/>
      <c r="L2" s="230"/>
      <c r="M2" s="230"/>
      <c r="N2" s="230"/>
      <c r="O2" s="230"/>
      <c r="P2" s="230"/>
      <c r="Q2" s="230"/>
      <c r="R2" s="230"/>
      <c r="T2" s="228" t="s">
        <v>167</v>
      </c>
    </row>
    <row r="3" spans="1:30" ht="60" x14ac:dyDescent="0.25">
      <c r="A3" s="503" t="s">
        <v>463</v>
      </c>
      <c r="B3" s="503" t="s">
        <v>464</v>
      </c>
      <c r="C3" s="503" t="s">
        <v>465</v>
      </c>
      <c r="D3" s="503" t="s">
        <v>466</v>
      </c>
      <c r="E3" s="503" t="s">
        <v>467</v>
      </c>
      <c r="F3" s="503" t="s">
        <v>468</v>
      </c>
      <c r="G3" s="503" t="s">
        <v>469</v>
      </c>
      <c r="H3" s="503" t="s">
        <v>470</v>
      </c>
      <c r="I3" s="503" t="s">
        <v>471</v>
      </c>
      <c r="J3" s="503" t="s">
        <v>472</v>
      </c>
      <c r="K3" s="503" t="s">
        <v>473</v>
      </c>
      <c r="L3" s="503" t="s">
        <v>474</v>
      </c>
      <c r="M3" s="504" t="s">
        <v>475</v>
      </c>
      <c r="N3" s="504" t="s">
        <v>157</v>
      </c>
      <c r="O3" s="504" t="s">
        <v>476</v>
      </c>
      <c r="P3" s="504" t="s">
        <v>477</v>
      </c>
      <c r="Q3" s="503" t="s">
        <v>478</v>
      </c>
      <c r="R3" s="503" t="s">
        <v>479</v>
      </c>
      <c r="S3" s="503" t="s">
        <v>480</v>
      </c>
      <c r="T3" s="503" t="s">
        <v>481</v>
      </c>
      <c r="U3" s="503" t="s">
        <v>482</v>
      </c>
      <c r="V3" s="503" t="s">
        <v>483</v>
      </c>
      <c r="W3" s="505"/>
      <c r="X3" s="505"/>
      <c r="Y3" s="505"/>
      <c r="Z3" s="505"/>
      <c r="AA3" s="505"/>
      <c r="AB3" s="505"/>
      <c r="AC3" s="505"/>
      <c r="AD3" s="505"/>
    </row>
    <row r="4" spans="1:30" x14ac:dyDescent="0.25">
      <c r="A4" s="506">
        <v>40</v>
      </c>
      <c r="B4" s="506">
        <v>39</v>
      </c>
      <c r="C4" s="506">
        <v>1</v>
      </c>
      <c r="D4" s="506">
        <v>11</v>
      </c>
      <c r="E4" s="506"/>
      <c r="F4" s="506">
        <v>10</v>
      </c>
      <c r="G4" s="506"/>
      <c r="H4" s="506">
        <v>40</v>
      </c>
      <c r="I4" s="506">
        <v>33</v>
      </c>
      <c r="J4" s="506">
        <v>3</v>
      </c>
      <c r="K4" s="506">
        <v>40</v>
      </c>
      <c r="L4" s="506"/>
      <c r="M4" s="506">
        <v>36</v>
      </c>
      <c r="N4" s="506">
        <v>38</v>
      </c>
      <c r="O4" s="506">
        <v>12</v>
      </c>
      <c r="P4" s="506">
        <v>1</v>
      </c>
      <c r="Q4" s="506"/>
      <c r="R4" s="506">
        <v>25</v>
      </c>
      <c r="S4" s="506">
        <v>1</v>
      </c>
      <c r="T4" s="506">
        <v>12</v>
      </c>
      <c r="U4" s="506">
        <v>21</v>
      </c>
      <c r="V4" s="506">
        <v>12</v>
      </c>
      <c r="W4" s="505"/>
      <c r="X4" s="505"/>
      <c r="Y4" s="505"/>
      <c r="Z4" s="505"/>
      <c r="AA4" s="505"/>
      <c r="AB4" s="505"/>
      <c r="AC4" s="505"/>
      <c r="AD4" s="505"/>
    </row>
    <row r="5" spans="1:30" ht="48" x14ac:dyDescent="0.25">
      <c r="A5" s="503" t="s">
        <v>24</v>
      </c>
      <c r="B5" s="503" t="s">
        <v>161</v>
      </c>
      <c r="C5" s="503" t="s">
        <v>465</v>
      </c>
      <c r="D5" s="503" t="s">
        <v>484</v>
      </c>
      <c r="E5" s="503" t="s">
        <v>485</v>
      </c>
      <c r="F5" s="503" t="s">
        <v>486</v>
      </c>
      <c r="G5" s="503" t="s">
        <v>487</v>
      </c>
      <c r="H5" s="503" t="s">
        <v>470</v>
      </c>
      <c r="I5" s="503" t="s">
        <v>488</v>
      </c>
      <c r="J5" s="503" t="s">
        <v>472</v>
      </c>
      <c r="K5" s="503" t="s">
        <v>489</v>
      </c>
      <c r="L5" s="503" t="s">
        <v>490</v>
      </c>
      <c r="M5" s="503" t="s">
        <v>491</v>
      </c>
      <c r="N5" s="503" t="s">
        <v>157</v>
      </c>
      <c r="O5" s="503" t="s">
        <v>476</v>
      </c>
      <c r="P5" s="503" t="s">
        <v>477</v>
      </c>
      <c r="Q5" s="503" t="s">
        <v>492</v>
      </c>
      <c r="R5" s="503" t="s">
        <v>493</v>
      </c>
      <c r="S5" s="503" t="s">
        <v>494</v>
      </c>
      <c r="T5" s="503" t="s">
        <v>495</v>
      </c>
      <c r="U5" s="507"/>
      <c r="V5" s="508"/>
      <c r="W5" s="509"/>
      <c r="X5" s="510"/>
      <c r="Y5" s="509"/>
      <c r="Z5" s="510"/>
      <c r="AA5" s="505"/>
      <c r="AB5" s="505"/>
      <c r="AC5" s="505"/>
      <c r="AD5" s="505"/>
    </row>
    <row r="6" spans="1:30" x14ac:dyDescent="0.25">
      <c r="A6" s="503">
        <v>1</v>
      </c>
      <c r="B6" s="506">
        <v>210</v>
      </c>
      <c r="C6" s="506">
        <v>5</v>
      </c>
      <c r="D6" s="506">
        <v>11</v>
      </c>
      <c r="E6" s="506"/>
      <c r="F6" s="506">
        <v>68</v>
      </c>
      <c r="G6" s="506"/>
      <c r="H6" s="506">
        <v>210</v>
      </c>
      <c r="I6" s="506">
        <v>166</v>
      </c>
      <c r="J6" s="506"/>
      <c r="K6" s="506">
        <v>210</v>
      </c>
      <c r="L6" s="506"/>
      <c r="M6" s="506">
        <v>173</v>
      </c>
      <c r="N6" s="506"/>
      <c r="O6" s="506">
        <v>36</v>
      </c>
      <c r="P6" s="506">
        <v>1</v>
      </c>
      <c r="Q6" s="506"/>
      <c r="R6" s="506">
        <v>16</v>
      </c>
      <c r="S6" s="506"/>
      <c r="T6" s="506"/>
      <c r="U6" s="511"/>
      <c r="V6" s="509"/>
      <c r="W6" s="505"/>
      <c r="X6" s="509"/>
      <c r="Y6" s="509"/>
      <c r="Z6" s="509"/>
      <c r="AA6" s="505"/>
      <c r="AB6" s="505"/>
      <c r="AC6" s="505"/>
      <c r="AD6" s="505"/>
    </row>
    <row r="7" spans="1:30" x14ac:dyDescent="0.25">
      <c r="A7" s="503">
        <v>2</v>
      </c>
      <c r="B7" s="506">
        <v>208</v>
      </c>
      <c r="C7" s="506">
        <v>5</v>
      </c>
      <c r="D7" s="506">
        <v>13</v>
      </c>
      <c r="E7" s="506"/>
      <c r="F7" s="506">
        <v>54</v>
      </c>
      <c r="G7" s="506"/>
      <c r="H7" s="506">
        <v>193</v>
      </c>
      <c r="I7" s="506">
        <v>154</v>
      </c>
      <c r="J7" s="506">
        <v>5</v>
      </c>
      <c r="K7" s="506">
        <v>208</v>
      </c>
      <c r="L7" s="506"/>
      <c r="M7" s="506"/>
      <c r="N7" s="506">
        <v>171</v>
      </c>
      <c r="O7" s="506">
        <v>36</v>
      </c>
      <c r="P7" s="506">
        <v>1</v>
      </c>
      <c r="Q7" s="506"/>
      <c r="R7" s="506">
        <v>42</v>
      </c>
      <c r="S7" s="506">
        <v>1</v>
      </c>
      <c r="T7" s="506"/>
      <c r="U7" s="511"/>
      <c r="V7" s="509"/>
      <c r="W7" s="505"/>
      <c r="X7" s="505"/>
      <c r="Y7" s="505"/>
      <c r="Z7" s="505"/>
      <c r="AA7" s="505"/>
      <c r="AB7" s="505"/>
      <c r="AC7" s="505"/>
      <c r="AD7" s="505"/>
    </row>
    <row r="8" spans="1:30" x14ac:dyDescent="0.25">
      <c r="A8" s="503">
        <v>3</v>
      </c>
      <c r="B8" s="506">
        <v>216</v>
      </c>
      <c r="C8" s="506">
        <v>6</v>
      </c>
      <c r="D8" s="506">
        <v>12</v>
      </c>
      <c r="E8" s="506"/>
      <c r="F8" s="506">
        <v>112</v>
      </c>
      <c r="G8" s="506"/>
      <c r="H8" s="506">
        <v>201</v>
      </c>
      <c r="I8" s="506">
        <v>158</v>
      </c>
      <c r="J8" s="506">
        <v>5</v>
      </c>
      <c r="K8" s="506">
        <v>216</v>
      </c>
      <c r="L8" s="506"/>
      <c r="M8" s="506"/>
      <c r="N8" s="506">
        <v>186</v>
      </c>
      <c r="O8" s="506">
        <v>29</v>
      </c>
      <c r="P8" s="506">
        <v>1</v>
      </c>
      <c r="Q8" s="506"/>
      <c r="R8" s="506">
        <v>119</v>
      </c>
      <c r="S8" s="506">
        <v>1</v>
      </c>
      <c r="T8" s="506"/>
      <c r="U8" s="511"/>
      <c r="V8" s="509"/>
      <c r="W8" s="505"/>
      <c r="X8" s="505"/>
      <c r="Y8" s="505" t="s">
        <v>496</v>
      </c>
      <c r="Z8" s="505"/>
      <c r="AA8" s="505"/>
      <c r="AB8" s="505"/>
      <c r="AC8" s="505"/>
      <c r="AD8" s="505"/>
    </row>
    <row r="9" spans="1:30" x14ac:dyDescent="0.25">
      <c r="A9" s="503">
        <v>4</v>
      </c>
      <c r="B9" s="506">
        <v>191</v>
      </c>
      <c r="C9" s="506">
        <v>5</v>
      </c>
      <c r="D9" s="506">
        <v>12</v>
      </c>
      <c r="E9" s="506"/>
      <c r="F9" s="506">
        <v>97</v>
      </c>
      <c r="G9" s="506"/>
      <c r="H9" s="506">
        <v>176</v>
      </c>
      <c r="I9" s="506">
        <v>132</v>
      </c>
      <c r="J9" s="506">
        <v>11</v>
      </c>
      <c r="K9" s="506">
        <v>191</v>
      </c>
      <c r="L9" s="506"/>
      <c r="M9" s="506"/>
      <c r="N9" s="506">
        <v>172</v>
      </c>
      <c r="O9" s="506">
        <v>19</v>
      </c>
      <c r="P9" s="506"/>
      <c r="Q9" s="506"/>
      <c r="R9" s="506">
        <v>123</v>
      </c>
      <c r="S9" s="506"/>
      <c r="T9" s="506"/>
      <c r="U9" s="511"/>
      <c r="V9" s="509"/>
      <c r="W9" s="505"/>
      <c r="X9" s="505"/>
      <c r="Y9" s="505"/>
      <c r="Z9" s="505"/>
      <c r="AA9" s="505"/>
      <c r="AB9" s="505"/>
      <c r="AC9" s="505"/>
      <c r="AD9" s="505"/>
    </row>
    <row r="10" spans="1:30" x14ac:dyDescent="0.25">
      <c r="A10" s="503">
        <v>5</v>
      </c>
      <c r="B10" s="506">
        <v>166</v>
      </c>
      <c r="C10" s="506">
        <v>3</v>
      </c>
      <c r="D10" s="506">
        <v>12</v>
      </c>
      <c r="E10" s="506"/>
      <c r="F10" s="506">
        <v>41</v>
      </c>
      <c r="G10" s="506"/>
      <c r="H10" s="506">
        <v>157</v>
      </c>
      <c r="I10" s="506">
        <v>110</v>
      </c>
      <c r="J10" s="506">
        <v>9</v>
      </c>
      <c r="K10" s="506">
        <v>166</v>
      </c>
      <c r="L10" s="506"/>
      <c r="M10" s="506"/>
      <c r="N10" s="506">
        <v>141</v>
      </c>
      <c r="O10" s="506">
        <v>25</v>
      </c>
      <c r="P10" s="506"/>
      <c r="Q10" s="506"/>
      <c r="R10" s="506">
        <v>103</v>
      </c>
      <c r="S10" s="506"/>
      <c r="T10" s="506"/>
      <c r="U10" s="511"/>
      <c r="V10" s="509"/>
      <c r="W10" s="505"/>
      <c r="X10" s="505"/>
      <c r="Y10" s="505"/>
      <c r="Z10" s="505"/>
      <c r="AA10" s="505"/>
      <c r="AB10" s="505"/>
      <c r="AC10" s="505"/>
      <c r="AD10" s="505"/>
    </row>
    <row r="11" spans="1:30" s="541" customFormat="1" x14ac:dyDescent="0.25">
      <c r="A11" s="503" t="s">
        <v>56</v>
      </c>
      <c r="B11" s="523">
        <v>991</v>
      </c>
      <c r="C11" s="523">
        <v>24</v>
      </c>
      <c r="D11" s="523">
        <v>60</v>
      </c>
      <c r="E11" s="523"/>
      <c r="F11" s="523">
        <v>372</v>
      </c>
      <c r="G11" s="523"/>
      <c r="H11" s="523">
        <v>937</v>
      </c>
      <c r="I11" s="523">
        <v>720</v>
      </c>
      <c r="J11" s="523">
        <v>30</v>
      </c>
      <c r="K11" s="523">
        <v>991</v>
      </c>
      <c r="L11" s="523"/>
      <c r="M11" s="523">
        <v>173</v>
      </c>
      <c r="N11" s="523">
        <v>696</v>
      </c>
      <c r="O11" s="523">
        <v>145</v>
      </c>
      <c r="P11" s="523">
        <v>3</v>
      </c>
      <c r="Q11" s="523"/>
      <c r="R11" s="523">
        <v>403</v>
      </c>
      <c r="S11" s="523">
        <v>2</v>
      </c>
      <c r="T11" s="523"/>
      <c r="U11" s="538"/>
      <c r="V11" s="539"/>
      <c r="W11" s="540"/>
      <c r="X11" s="540"/>
      <c r="Y11" s="540"/>
      <c r="Z11" s="540"/>
      <c r="AA11" s="540"/>
      <c r="AB11" s="540"/>
      <c r="AC11" s="540"/>
      <c r="AD11" s="540"/>
    </row>
    <row r="12" spans="1:30" ht="36" x14ac:dyDescent="0.25">
      <c r="A12" s="503" t="s">
        <v>497</v>
      </c>
      <c r="B12" s="503" t="s">
        <v>161</v>
      </c>
      <c r="C12" s="503" t="s">
        <v>498</v>
      </c>
      <c r="D12" s="503" t="s">
        <v>499</v>
      </c>
      <c r="E12" s="503" t="s">
        <v>498</v>
      </c>
      <c r="F12" s="503" t="s">
        <v>500</v>
      </c>
      <c r="G12" s="503" t="s">
        <v>498</v>
      </c>
      <c r="H12" s="503" t="s">
        <v>470</v>
      </c>
      <c r="I12" s="503" t="s">
        <v>488</v>
      </c>
      <c r="J12" s="503" t="s">
        <v>472</v>
      </c>
      <c r="K12" s="503" t="s">
        <v>489</v>
      </c>
      <c r="L12" s="503" t="s">
        <v>490</v>
      </c>
      <c r="M12" s="503" t="s">
        <v>491</v>
      </c>
      <c r="N12" s="503" t="s">
        <v>157</v>
      </c>
      <c r="O12" s="503" t="s">
        <v>476</v>
      </c>
      <c r="P12" s="503" t="s">
        <v>477</v>
      </c>
      <c r="Q12" s="503" t="s">
        <v>501</v>
      </c>
      <c r="R12" s="503" t="s">
        <v>493</v>
      </c>
      <c r="S12" s="503" t="s">
        <v>494</v>
      </c>
      <c r="T12" s="503" t="s">
        <v>498</v>
      </c>
      <c r="U12" s="503" t="s">
        <v>495</v>
      </c>
      <c r="V12" s="503" t="s">
        <v>498</v>
      </c>
      <c r="W12" s="510"/>
      <c r="X12" s="510"/>
      <c r="Y12" s="509"/>
      <c r="Z12" s="510"/>
      <c r="AA12" s="505"/>
      <c r="AB12" s="505"/>
      <c r="AC12" s="505"/>
      <c r="AD12" s="505"/>
    </row>
    <row r="13" spans="1:30" x14ac:dyDescent="0.25">
      <c r="A13" s="503">
        <v>1</v>
      </c>
      <c r="B13" s="506">
        <v>7844</v>
      </c>
      <c r="C13" s="506">
        <v>3739</v>
      </c>
      <c r="D13" s="506">
        <v>278</v>
      </c>
      <c r="E13" s="506">
        <v>138</v>
      </c>
      <c r="F13" s="506"/>
      <c r="G13" s="506"/>
      <c r="H13" s="506">
        <v>7844</v>
      </c>
      <c r="I13" s="506">
        <v>2243</v>
      </c>
      <c r="J13" s="506"/>
      <c r="K13" s="506">
        <v>7844</v>
      </c>
      <c r="L13" s="506"/>
      <c r="M13" s="506">
        <v>6532</v>
      </c>
      <c r="N13" s="506"/>
      <c r="O13" s="506">
        <v>1277</v>
      </c>
      <c r="P13" s="506">
        <v>35</v>
      </c>
      <c r="Q13" s="506"/>
      <c r="R13" s="506">
        <v>574</v>
      </c>
      <c r="S13" s="506"/>
      <c r="T13" s="506"/>
      <c r="U13" s="506"/>
      <c r="V13" s="506"/>
      <c r="W13" s="509"/>
      <c r="X13" s="509"/>
      <c r="Y13" s="509"/>
      <c r="Z13" s="509"/>
      <c r="AA13" s="505"/>
      <c r="AB13" s="505"/>
      <c r="AC13" s="505"/>
      <c r="AD13" s="505"/>
    </row>
    <row r="14" spans="1:30" x14ac:dyDescent="0.25">
      <c r="A14" s="503">
        <v>2</v>
      </c>
      <c r="B14" s="506">
        <v>7749</v>
      </c>
      <c r="C14" s="506">
        <v>3612</v>
      </c>
      <c r="D14" s="506">
        <v>252</v>
      </c>
      <c r="E14" s="506">
        <v>106</v>
      </c>
      <c r="F14" s="506"/>
      <c r="G14" s="506"/>
      <c r="H14" s="506">
        <v>7179</v>
      </c>
      <c r="I14" s="506">
        <v>1896</v>
      </c>
      <c r="J14" s="506">
        <v>146</v>
      </c>
      <c r="K14" s="506">
        <v>7749</v>
      </c>
      <c r="L14" s="506"/>
      <c r="M14" s="506"/>
      <c r="N14" s="506">
        <v>6333</v>
      </c>
      <c r="O14" s="506">
        <v>1384</v>
      </c>
      <c r="P14" s="506">
        <v>32</v>
      </c>
      <c r="Q14" s="506"/>
      <c r="R14" s="506">
        <v>1580</v>
      </c>
      <c r="S14" s="506">
        <v>2</v>
      </c>
      <c r="T14" s="506"/>
      <c r="U14" s="506"/>
      <c r="V14" s="506"/>
      <c r="W14" s="509"/>
      <c r="X14" s="505"/>
      <c r="Y14" s="505"/>
      <c r="Z14" s="505"/>
      <c r="AA14" s="505"/>
      <c r="AB14" s="505"/>
      <c r="AC14" s="505"/>
      <c r="AD14" s="505"/>
    </row>
    <row r="15" spans="1:30" x14ac:dyDescent="0.25">
      <c r="A15" s="503">
        <v>3</v>
      </c>
      <c r="B15" s="506">
        <v>8740</v>
      </c>
      <c r="C15" s="506">
        <v>4211</v>
      </c>
      <c r="D15" s="506">
        <v>316</v>
      </c>
      <c r="E15" s="506">
        <v>149</v>
      </c>
      <c r="F15" s="506"/>
      <c r="G15" s="506"/>
      <c r="H15" s="506">
        <v>8136</v>
      </c>
      <c r="I15" s="506">
        <v>1941</v>
      </c>
      <c r="J15" s="506">
        <v>167</v>
      </c>
      <c r="K15" s="506">
        <v>8740</v>
      </c>
      <c r="L15" s="506"/>
      <c r="M15" s="506"/>
      <c r="N15" s="506">
        <v>7541</v>
      </c>
      <c r="O15" s="506">
        <v>1165</v>
      </c>
      <c r="P15" s="506">
        <v>34</v>
      </c>
      <c r="Q15" s="506"/>
      <c r="R15" s="506">
        <v>4772</v>
      </c>
      <c r="S15" s="506">
        <v>1</v>
      </c>
      <c r="T15" s="506">
        <v>1</v>
      </c>
      <c r="U15" s="506"/>
      <c r="V15" s="506"/>
      <c r="W15" s="509"/>
      <c r="X15" s="505"/>
      <c r="Y15" s="505"/>
      <c r="Z15" s="505"/>
      <c r="AA15" s="505"/>
      <c r="AB15" s="505"/>
      <c r="AC15" s="505"/>
      <c r="AD15" s="505"/>
    </row>
    <row r="16" spans="1:30" x14ac:dyDescent="0.25">
      <c r="A16" s="503">
        <v>4</v>
      </c>
      <c r="B16" s="506">
        <v>7506</v>
      </c>
      <c r="C16" s="506">
        <v>3586</v>
      </c>
      <c r="D16" s="506">
        <v>217</v>
      </c>
      <c r="E16" s="506">
        <v>97</v>
      </c>
      <c r="F16" s="506"/>
      <c r="G16" s="506"/>
      <c r="H16" s="506">
        <v>6944</v>
      </c>
      <c r="I16" s="506">
        <v>1442</v>
      </c>
      <c r="J16" s="506">
        <v>448</v>
      </c>
      <c r="K16" s="506">
        <v>7483</v>
      </c>
      <c r="L16" s="506"/>
      <c r="M16" s="506"/>
      <c r="N16" s="506">
        <v>6783</v>
      </c>
      <c r="O16" s="506">
        <v>723</v>
      </c>
      <c r="P16" s="506"/>
      <c r="Q16" s="506"/>
      <c r="R16" s="506">
        <v>4910</v>
      </c>
      <c r="S16" s="506"/>
      <c r="T16" s="506"/>
      <c r="U16" s="506"/>
      <c r="V16" s="506"/>
      <c r="W16" s="509"/>
      <c r="X16" s="505"/>
      <c r="Y16" s="505"/>
      <c r="Z16" s="505"/>
      <c r="AA16" s="505"/>
      <c r="AB16" s="505"/>
      <c r="AC16" s="505"/>
      <c r="AD16" s="505"/>
    </row>
    <row r="17" spans="1:30" x14ac:dyDescent="0.25">
      <c r="A17" s="503">
        <v>5</v>
      </c>
      <c r="B17" s="506">
        <v>6054</v>
      </c>
      <c r="C17" s="506">
        <v>2891</v>
      </c>
      <c r="D17" s="506">
        <v>115</v>
      </c>
      <c r="E17" s="506">
        <v>54</v>
      </c>
      <c r="F17" s="506"/>
      <c r="G17" s="506"/>
      <c r="H17" s="506">
        <v>5699</v>
      </c>
      <c r="I17" s="506">
        <v>905</v>
      </c>
      <c r="J17" s="506">
        <v>355</v>
      </c>
      <c r="K17" s="506">
        <v>6039</v>
      </c>
      <c r="L17" s="506"/>
      <c r="M17" s="506"/>
      <c r="N17" s="506">
        <v>5189</v>
      </c>
      <c r="O17" s="506">
        <v>865</v>
      </c>
      <c r="P17" s="506"/>
      <c r="Q17" s="506"/>
      <c r="R17" s="506">
        <v>3672</v>
      </c>
      <c r="S17" s="506"/>
      <c r="T17" s="506"/>
      <c r="U17" s="506"/>
      <c r="V17" s="506"/>
      <c r="W17" s="509"/>
      <c r="X17" s="505"/>
      <c r="Y17" s="505"/>
      <c r="Z17" s="505"/>
      <c r="AA17" s="505"/>
      <c r="AB17" s="505"/>
      <c r="AC17" s="505"/>
      <c r="AD17" s="505"/>
    </row>
    <row r="18" spans="1:30" s="541" customFormat="1" x14ac:dyDescent="0.25">
      <c r="A18" s="503" t="s">
        <v>56</v>
      </c>
      <c r="B18" s="523">
        <v>37893</v>
      </c>
      <c r="C18" s="523">
        <v>18039</v>
      </c>
      <c r="D18" s="523">
        <v>1178</v>
      </c>
      <c r="E18" s="523">
        <v>544</v>
      </c>
      <c r="F18" s="523"/>
      <c r="G18" s="523"/>
      <c r="H18" s="523">
        <v>35802</v>
      </c>
      <c r="I18" s="523">
        <v>8427</v>
      </c>
      <c r="J18" s="523">
        <v>1116</v>
      </c>
      <c r="K18" s="523">
        <v>37893</v>
      </c>
      <c r="L18" s="523"/>
      <c r="M18" s="523">
        <v>6532</v>
      </c>
      <c r="N18" s="523">
        <v>25846</v>
      </c>
      <c r="O18" s="523">
        <v>5414</v>
      </c>
      <c r="P18" s="523">
        <v>101</v>
      </c>
      <c r="Q18" s="523"/>
      <c r="R18" s="523">
        <v>15508</v>
      </c>
      <c r="S18" s="523">
        <v>3</v>
      </c>
      <c r="T18" s="523">
        <v>1</v>
      </c>
      <c r="U18" s="523"/>
      <c r="V18" s="523"/>
      <c r="W18" s="539"/>
      <c r="X18" s="540"/>
      <c r="Y18" s="540"/>
      <c r="Z18" s="540"/>
      <c r="AA18" s="540"/>
      <c r="AB18" s="540"/>
      <c r="AC18" s="540"/>
      <c r="AD18" s="540"/>
    </row>
    <row r="19" spans="1:30" x14ac:dyDescent="0.25">
      <c r="A19" s="510"/>
      <c r="B19" s="512"/>
      <c r="C19" s="512"/>
      <c r="D19" s="512"/>
      <c r="E19" s="512"/>
      <c r="F19" s="512"/>
      <c r="G19" s="512"/>
      <c r="H19" s="512"/>
      <c r="I19" s="512"/>
      <c r="J19" s="512"/>
      <c r="K19" s="512"/>
      <c r="L19" s="512"/>
      <c r="M19" s="512"/>
      <c r="N19" s="512"/>
      <c r="O19" s="512"/>
      <c r="P19" s="512"/>
      <c r="Q19" s="512"/>
      <c r="R19" s="512"/>
      <c r="S19" s="512"/>
      <c r="T19" s="512"/>
      <c r="U19" s="512"/>
      <c r="V19" s="512"/>
      <c r="W19" s="509"/>
      <c r="X19" s="509"/>
      <c r="Y19" s="509"/>
      <c r="Z19" s="509"/>
      <c r="AA19" s="509"/>
      <c r="AB19" s="509"/>
      <c r="AC19" s="509"/>
      <c r="AD19" s="509"/>
    </row>
    <row r="20" spans="1:30" ht="24" x14ac:dyDescent="0.25">
      <c r="A20" s="583" t="s">
        <v>502</v>
      </c>
      <c r="B20" s="583" t="s">
        <v>503</v>
      </c>
      <c r="C20" s="583"/>
      <c r="D20" s="583"/>
      <c r="E20" s="584" t="s">
        <v>504</v>
      </c>
      <c r="F20" s="584"/>
      <c r="G20" s="584"/>
      <c r="H20" s="556" t="s">
        <v>505</v>
      </c>
      <c r="I20" s="556"/>
      <c r="J20" s="556"/>
      <c r="K20" s="513"/>
      <c r="L20" s="513"/>
      <c r="M20" s="513"/>
      <c r="N20" s="513"/>
      <c r="O20" s="514" t="s">
        <v>506</v>
      </c>
      <c r="P20" s="515" t="s">
        <v>161</v>
      </c>
      <c r="Q20" s="515" t="s">
        <v>507</v>
      </c>
      <c r="R20" s="603" t="s">
        <v>508</v>
      </c>
      <c r="S20" s="550" t="s">
        <v>509</v>
      </c>
      <c r="T20" s="513"/>
      <c r="U20" s="588"/>
      <c r="V20" s="588"/>
      <c r="W20" s="588"/>
      <c r="X20" s="589"/>
      <c r="Y20" s="589"/>
      <c r="Z20" s="589"/>
      <c r="AA20" s="593"/>
      <c r="AB20" s="593"/>
      <c r="AC20" s="593"/>
      <c r="AD20" s="513"/>
    </row>
    <row r="21" spans="1:30" x14ac:dyDescent="0.25">
      <c r="A21" s="583"/>
      <c r="B21" s="503" t="s">
        <v>510</v>
      </c>
      <c r="C21" s="503" t="s">
        <v>511</v>
      </c>
      <c r="D21" s="516" t="s">
        <v>512</v>
      </c>
      <c r="E21" s="503" t="s">
        <v>510</v>
      </c>
      <c r="F21" s="503" t="s">
        <v>511</v>
      </c>
      <c r="G21" s="516" t="s">
        <v>512</v>
      </c>
      <c r="H21" s="503" t="s">
        <v>510</v>
      </c>
      <c r="I21" s="503" t="s">
        <v>511</v>
      </c>
      <c r="J21" s="516" t="s">
        <v>512</v>
      </c>
      <c r="K21" s="513"/>
      <c r="L21" s="513"/>
      <c r="M21" s="513"/>
      <c r="N21" s="513"/>
      <c r="O21" s="517"/>
      <c r="P21" s="518"/>
      <c r="Q21" s="518"/>
      <c r="R21" s="604"/>
      <c r="S21" s="551"/>
      <c r="T21" s="513"/>
      <c r="U21" s="510"/>
      <c r="V21" s="510"/>
      <c r="W21" s="519"/>
      <c r="X21" s="510"/>
      <c r="Y21" s="510"/>
      <c r="Z21" s="519"/>
      <c r="AA21" s="510"/>
      <c r="AB21" s="510"/>
      <c r="AC21" s="519"/>
      <c r="AD21" s="513"/>
    </row>
    <row r="22" spans="1:30" x14ac:dyDescent="0.25">
      <c r="A22" s="503">
        <v>1</v>
      </c>
      <c r="B22" s="574" t="s">
        <v>513</v>
      </c>
      <c r="C22" s="575"/>
      <c r="D22" s="575"/>
      <c r="E22" s="575"/>
      <c r="F22" s="575"/>
      <c r="G22" s="575"/>
      <c r="H22" s="575"/>
      <c r="I22" s="575"/>
      <c r="J22" s="576"/>
      <c r="K22" s="505"/>
      <c r="L22" s="505"/>
      <c r="M22" s="505"/>
      <c r="N22" s="505"/>
      <c r="O22" s="503">
        <v>1</v>
      </c>
      <c r="P22" s="506">
        <v>7844</v>
      </c>
      <c r="Q22" s="506">
        <v>5239</v>
      </c>
      <c r="R22" s="520">
        <v>66.789903110657818</v>
      </c>
      <c r="S22" s="506">
        <v>0</v>
      </c>
      <c r="T22" s="505"/>
      <c r="U22" s="509"/>
      <c r="V22" s="509"/>
      <c r="W22" s="509"/>
      <c r="X22" s="509"/>
      <c r="Y22" s="509"/>
      <c r="Z22" s="509"/>
      <c r="AA22" s="509"/>
      <c r="AB22" s="509"/>
      <c r="AC22" s="509"/>
      <c r="AD22" s="505"/>
    </row>
    <row r="23" spans="1:30" x14ac:dyDescent="0.25">
      <c r="A23" s="503">
        <v>2</v>
      </c>
      <c r="B23" s="506">
        <v>6734</v>
      </c>
      <c r="C23" s="506">
        <v>1006</v>
      </c>
      <c r="D23" s="506">
        <v>9</v>
      </c>
      <c r="E23" s="506">
        <v>6649</v>
      </c>
      <c r="F23" s="506">
        <v>1093</v>
      </c>
      <c r="G23" s="506">
        <v>7</v>
      </c>
      <c r="H23" s="506">
        <v>6307</v>
      </c>
      <c r="I23" s="506">
        <v>1420</v>
      </c>
      <c r="J23" s="506">
        <v>22</v>
      </c>
      <c r="K23" s="521">
        <v>7749</v>
      </c>
      <c r="L23" s="521">
        <v>7749</v>
      </c>
      <c r="M23" s="521">
        <v>7749</v>
      </c>
      <c r="N23" s="505"/>
      <c r="O23" s="503">
        <v>2</v>
      </c>
      <c r="P23" s="506">
        <v>7749</v>
      </c>
      <c r="Q23" s="506">
        <v>5638</v>
      </c>
      <c r="R23" s="520">
        <v>72.757775196799585</v>
      </c>
      <c r="S23" s="506">
        <v>0</v>
      </c>
      <c r="T23" s="505"/>
      <c r="U23" s="505"/>
      <c r="V23" s="505"/>
      <c r="W23" s="505"/>
      <c r="X23" s="505"/>
      <c r="Y23" s="505"/>
      <c r="Z23" s="505"/>
      <c r="AA23" s="505"/>
      <c r="AB23" s="505"/>
      <c r="AC23" s="505"/>
      <c r="AD23" s="505"/>
    </row>
    <row r="24" spans="1:30" x14ac:dyDescent="0.25">
      <c r="A24" s="503">
        <v>3</v>
      </c>
      <c r="B24" s="506">
        <v>7772</v>
      </c>
      <c r="C24" s="506">
        <v>967</v>
      </c>
      <c r="D24" s="506">
        <v>1</v>
      </c>
      <c r="E24" s="506">
        <v>7640</v>
      </c>
      <c r="F24" s="506">
        <v>1098</v>
      </c>
      <c r="G24" s="506">
        <v>2</v>
      </c>
      <c r="H24" s="506">
        <v>7125</v>
      </c>
      <c r="I24" s="506">
        <v>1607</v>
      </c>
      <c r="J24" s="506">
        <v>8</v>
      </c>
      <c r="K24" s="521">
        <v>8740</v>
      </c>
      <c r="L24" s="521">
        <v>8740</v>
      </c>
      <c r="M24" s="521">
        <v>8740</v>
      </c>
      <c r="N24" s="505"/>
      <c r="O24" s="503">
        <v>3</v>
      </c>
      <c r="P24" s="506">
        <v>8740</v>
      </c>
      <c r="Q24" s="506">
        <v>6187</v>
      </c>
      <c r="R24" s="520">
        <v>70.78947368421052</v>
      </c>
      <c r="S24" s="506">
        <v>0</v>
      </c>
      <c r="T24" s="505"/>
      <c r="U24" s="505"/>
      <c r="V24" s="505"/>
      <c r="W24" s="505"/>
      <c r="X24" s="505"/>
      <c r="Y24" s="505"/>
      <c r="Z24" s="505"/>
      <c r="AA24" s="505"/>
      <c r="AB24" s="505"/>
      <c r="AC24" s="505"/>
      <c r="AD24" s="505"/>
    </row>
    <row r="25" spans="1:30" x14ac:dyDescent="0.25">
      <c r="A25" s="503">
        <v>4</v>
      </c>
      <c r="B25" s="506">
        <v>6628</v>
      </c>
      <c r="C25" s="506">
        <v>877</v>
      </c>
      <c r="D25" s="506">
        <v>1</v>
      </c>
      <c r="E25" s="506">
        <v>6527</v>
      </c>
      <c r="F25" s="506">
        <v>978</v>
      </c>
      <c r="G25" s="506">
        <v>1</v>
      </c>
      <c r="H25" s="506">
        <v>6063</v>
      </c>
      <c r="I25" s="506">
        <v>1442</v>
      </c>
      <c r="J25" s="506">
        <v>1</v>
      </c>
      <c r="K25" s="521">
        <v>7506</v>
      </c>
      <c r="L25" s="521">
        <v>7506</v>
      </c>
      <c r="M25" s="521">
        <v>7506</v>
      </c>
      <c r="N25" s="505"/>
      <c r="O25" s="503">
        <v>4</v>
      </c>
      <c r="P25" s="506">
        <v>7506</v>
      </c>
      <c r="Q25" s="506">
        <v>5198</v>
      </c>
      <c r="R25" s="520">
        <v>69.251265654143353</v>
      </c>
      <c r="S25" s="506">
        <v>0</v>
      </c>
      <c r="T25" s="505"/>
      <c r="U25" s="505"/>
      <c r="V25" s="505"/>
      <c r="W25" s="505"/>
      <c r="X25" s="505"/>
      <c r="Y25" s="505"/>
      <c r="Z25" s="505"/>
      <c r="AA25" s="505"/>
      <c r="AB25" s="505"/>
      <c r="AC25" s="505"/>
      <c r="AD25" s="505"/>
    </row>
    <row r="26" spans="1:30" x14ac:dyDescent="0.25">
      <c r="A26" s="503">
        <v>5</v>
      </c>
      <c r="B26" s="506">
        <v>5340</v>
      </c>
      <c r="C26" s="506">
        <v>714</v>
      </c>
      <c r="D26" s="506">
        <v>0</v>
      </c>
      <c r="E26" s="506">
        <v>5307</v>
      </c>
      <c r="F26" s="506">
        <v>747</v>
      </c>
      <c r="G26" s="506">
        <v>0</v>
      </c>
      <c r="H26" s="506">
        <v>5022</v>
      </c>
      <c r="I26" s="506">
        <v>1031</v>
      </c>
      <c r="J26" s="506">
        <v>1</v>
      </c>
      <c r="K26" s="521">
        <v>6054</v>
      </c>
      <c r="L26" s="521">
        <v>6054</v>
      </c>
      <c r="M26" s="521">
        <v>6054</v>
      </c>
      <c r="N26" s="505"/>
      <c r="O26" s="503">
        <v>5</v>
      </c>
      <c r="P26" s="506">
        <v>6054</v>
      </c>
      <c r="Q26" s="506">
        <v>4378</v>
      </c>
      <c r="R26" s="520">
        <v>72.3158242484308</v>
      </c>
      <c r="S26" s="506">
        <v>0</v>
      </c>
      <c r="T26" s="505"/>
      <c r="U26" s="505"/>
      <c r="V26" s="505"/>
      <c r="W26" s="505"/>
      <c r="X26" s="505"/>
      <c r="Y26" s="505"/>
      <c r="Z26" s="505"/>
      <c r="AA26" s="505"/>
      <c r="AB26" s="505"/>
      <c r="AC26" s="505"/>
      <c r="AD26" s="505"/>
    </row>
    <row r="27" spans="1:30" s="541" customFormat="1" x14ac:dyDescent="0.25">
      <c r="A27" s="503" t="s">
        <v>56</v>
      </c>
      <c r="B27" s="523">
        <v>26474</v>
      </c>
      <c r="C27" s="523">
        <v>3554</v>
      </c>
      <c r="D27" s="523">
        <v>11</v>
      </c>
      <c r="E27" s="523">
        <v>26123</v>
      </c>
      <c r="F27" s="523">
        <v>3916</v>
      </c>
      <c r="G27" s="523">
        <v>10</v>
      </c>
      <c r="H27" s="523">
        <v>24517</v>
      </c>
      <c r="I27" s="523">
        <v>5500</v>
      </c>
      <c r="J27" s="523">
        <v>32</v>
      </c>
      <c r="K27" s="542">
        <v>30049</v>
      </c>
      <c r="L27" s="542">
        <v>30049</v>
      </c>
      <c r="M27" s="542">
        <v>30049</v>
      </c>
      <c r="N27" s="540"/>
      <c r="O27" s="503" t="s">
        <v>56</v>
      </c>
      <c r="P27" s="523">
        <v>37893</v>
      </c>
      <c r="Q27" s="523">
        <v>26629</v>
      </c>
      <c r="R27" s="543">
        <v>70.274193122740343</v>
      </c>
      <c r="S27" s="523">
        <v>0</v>
      </c>
      <c r="T27" s="540"/>
      <c r="U27" s="540"/>
      <c r="V27" s="540"/>
      <c r="W27" s="540"/>
      <c r="X27" s="540"/>
      <c r="Y27" s="540"/>
      <c r="Z27" s="540"/>
      <c r="AA27" s="540"/>
      <c r="AB27" s="540"/>
      <c r="AC27" s="540"/>
      <c r="AD27" s="540"/>
    </row>
    <row r="28" spans="1:30" x14ac:dyDescent="0.25">
      <c r="A28" s="510"/>
      <c r="B28" s="512"/>
      <c r="C28" s="512"/>
      <c r="D28" s="512"/>
      <c r="E28" s="512"/>
      <c r="F28" s="512"/>
      <c r="G28" s="512"/>
      <c r="H28" s="522"/>
      <c r="I28" s="512"/>
      <c r="J28" s="512"/>
      <c r="K28" s="512"/>
      <c r="L28" s="512"/>
      <c r="M28" s="512"/>
      <c r="N28" s="512"/>
      <c r="O28" s="512"/>
      <c r="P28" s="512"/>
      <c r="Q28" s="510"/>
      <c r="R28" s="509"/>
      <c r="S28" s="509"/>
      <c r="T28" s="509"/>
      <c r="U28" s="509"/>
      <c r="V28" s="509"/>
      <c r="W28" s="509"/>
      <c r="X28" s="509"/>
      <c r="Y28" s="509"/>
      <c r="Z28" s="509"/>
      <c r="AA28" s="509"/>
      <c r="AB28" s="509"/>
      <c r="AC28" s="509"/>
      <c r="AD28" s="509"/>
    </row>
    <row r="29" spans="1:30" ht="16.5" customHeight="1" x14ac:dyDescent="0.25">
      <c r="A29" s="583" t="s">
        <v>514</v>
      </c>
      <c r="B29" s="583" t="s">
        <v>515</v>
      </c>
      <c r="C29" s="583"/>
      <c r="D29" s="583"/>
      <c r="E29" s="584" t="s">
        <v>516</v>
      </c>
      <c r="F29" s="584"/>
      <c r="G29" s="584"/>
      <c r="H29" s="584" t="s">
        <v>517</v>
      </c>
      <c r="I29" s="584"/>
      <c r="J29" s="584"/>
      <c r="K29" s="584" t="s">
        <v>518</v>
      </c>
      <c r="L29" s="584"/>
      <c r="M29" s="584"/>
      <c r="N29" s="512"/>
      <c r="O29" s="594" t="s">
        <v>577</v>
      </c>
      <c r="P29" s="595"/>
      <c r="Q29" s="595"/>
      <c r="R29" s="595"/>
      <c r="S29" s="595"/>
      <c r="T29" s="596"/>
      <c r="U29" s="509"/>
      <c r="V29" s="588"/>
      <c r="W29" s="588"/>
      <c r="X29" s="588"/>
      <c r="Y29" s="589"/>
      <c r="Z29" s="589"/>
      <c r="AA29" s="589"/>
      <c r="AB29" s="589"/>
      <c r="AC29" s="589"/>
      <c r="AD29" s="589"/>
    </row>
    <row r="30" spans="1:30" x14ac:dyDescent="0.25">
      <c r="A30" s="583"/>
      <c r="B30" s="503" t="s">
        <v>510</v>
      </c>
      <c r="C30" s="503" t="s">
        <v>511</v>
      </c>
      <c r="D30" s="516" t="s">
        <v>512</v>
      </c>
      <c r="E30" s="503" t="s">
        <v>510</v>
      </c>
      <c r="F30" s="503" t="s">
        <v>511</v>
      </c>
      <c r="G30" s="516" t="s">
        <v>512</v>
      </c>
      <c r="H30" s="503" t="s">
        <v>510</v>
      </c>
      <c r="I30" s="503" t="s">
        <v>511</v>
      </c>
      <c r="J30" s="516" t="s">
        <v>512</v>
      </c>
      <c r="K30" s="503" t="s">
        <v>510</v>
      </c>
      <c r="L30" s="503" t="s">
        <v>511</v>
      </c>
      <c r="M30" s="516" t="s">
        <v>512</v>
      </c>
      <c r="N30" s="512"/>
      <c r="O30" s="597"/>
      <c r="P30" s="598"/>
      <c r="Q30" s="598"/>
      <c r="R30" s="598"/>
      <c r="S30" s="598"/>
      <c r="T30" s="599"/>
      <c r="U30" s="509"/>
      <c r="V30" s="510"/>
      <c r="W30" s="510"/>
      <c r="X30" s="519"/>
      <c r="Y30" s="510"/>
      <c r="Z30" s="510"/>
      <c r="AA30" s="519"/>
      <c r="AB30" s="510"/>
      <c r="AC30" s="510"/>
      <c r="AD30" s="519"/>
    </row>
    <row r="31" spans="1:30" x14ac:dyDescent="0.25">
      <c r="A31" s="523">
        <v>1</v>
      </c>
      <c r="B31" s="590" t="s">
        <v>513</v>
      </c>
      <c r="C31" s="590"/>
      <c r="D31" s="590"/>
      <c r="E31" s="590"/>
      <c r="F31" s="590"/>
      <c r="G31" s="590"/>
      <c r="H31" s="590"/>
      <c r="I31" s="590"/>
      <c r="J31" s="590"/>
      <c r="K31" s="590"/>
      <c r="L31" s="590"/>
      <c r="M31" s="590"/>
      <c r="N31" s="512"/>
      <c r="O31" s="597"/>
      <c r="P31" s="598"/>
      <c r="Q31" s="598"/>
      <c r="R31" s="598"/>
      <c r="S31" s="598"/>
      <c r="T31" s="599"/>
      <c r="U31" s="509"/>
      <c r="V31" s="509"/>
      <c r="W31" s="509"/>
      <c r="X31" s="509"/>
      <c r="Y31" s="509"/>
      <c r="Z31" s="509"/>
      <c r="AA31" s="509"/>
      <c r="AB31" s="509"/>
      <c r="AC31" s="509"/>
      <c r="AD31" s="509"/>
    </row>
    <row r="32" spans="1:30" x14ac:dyDescent="0.25">
      <c r="A32" s="523">
        <v>2</v>
      </c>
      <c r="B32" s="506">
        <v>6524</v>
      </c>
      <c r="C32" s="506">
        <v>1211</v>
      </c>
      <c r="D32" s="506">
        <v>14</v>
      </c>
      <c r="E32" s="506">
        <v>6693</v>
      </c>
      <c r="F32" s="506">
        <v>1048</v>
      </c>
      <c r="G32" s="506">
        <v>8</v>
      </c>
      <c r="H32" s="506">
        <v>6995</v>
      </c>
      <c r="I32" s="506">
        <v>752</v>
      </c>
      <c r="J32" s="506">
        <v>2</v>
      </c>
      <c r="K32" s="506">
        <v>7113</v>
      </c>
      <c r="L32" s="506">
        <v>632</v>
      </c>
      <c r="M32" s="506">
        <v>4</v>
      </c>
      <c r="N32" s="512"/>
      <c r="O32" s="597"/>
      <c r="P32" s="598"/>
      <c r="Q32" s="598"/>
      <c r="R32" s="598"/>
      <c r="S32" s="598"/>
      <c r="T32" s="599"/>
      <c r="U32" s="509"/>
      <c r="V32" s="509"/>
      <c r="W32" s="509"/>
      <c r="X32" s="509"/>
      <c r="Y32" s="509"/>
      <c r="Z32" s="509"/>
      <c r="AA32" s="509"/>
      <c r="AB32" s="509"/>
      <c r="AC32" s="509"/>
      <c r="AD32" s="509"/>
    </row>
    <row r="33" spans="1:30" x14ac:dyDescent="0.25">
      <c r="A33" s="523">
        <v>3</v>
      </c>
      <c r="B33" s="506">
        <v>7387</v>
      </c>
      <c r="C33" s="506">
        <v>1349</v>
      </c>
      <c r="D33" s="506">
        <v>4</v>
      </c>
      <c r="E33" s="506">
        <v>7597</v>
      </c>
      <c r="F33" s="506">
        <v>1142</v>
      </c>
      <c r="G33" s="506">
        <v>1</v>
      </c>
      <c r="H33" s="506">
        <v>7991</v>
      </c>
      <c r="I33" s="506">
        <v>748</v>
      </c>
      <c r="J33" s="506">
        <v>1</v>
      </c>
      <c r="K33" s="506">
        <v>8120</v>
      </c>
      <c r="L33" s="506">
        <v>619</v>
      </c>
      <c r="M33" s="506">
        <v>1</v>
      </c>
      <c r="N33" s="512"/>
      <c r="O33" s="597"/>
      <c r="P33" s="598"/>
      <c r="Q33" s="598"/>
      <c r="R33" s="598"/>
      <c r="S33" s="598"/>
      <c r="T33" s="599"/>
      <c r="U33" s="509"/>
      <c r="V33" s="509"/>
      <c r="W33" s="509"/>
      <c r="X33" s="509"/>
      <c r="Y33" s="509"/>
      <c r="Z33" s="509"/>
      <c r="AA33" s="509"/>
      <c r="AB33" s="509"/>
      <c r="AC33" s="509"/>
      <c r="AD33" s="509"/>
    </row>
    <row r="34" spans="1:30" x14ac:dyDescent="0.25">
      <c r="A34" s="523">
        <v>4</v>
      </c>
      <c r="B34" s="506">
        <v>6219</v>
      </c>
      <c r="C34" s="506">
        <v>1286</v>
      </c>
      <c r="D34" s="506">
        <v>1</v>
      </c>
      <c r="E34" s="506">
        <v>6560</v>
      </c>
      <c r="F34" s="506">
        <v>945</v>
      </c>
      <c r="G34" s="506">
        <v>1</v>
      </c>
      <c r="H34" s="506">
        <v>6817</v>
      </c>
      <c r="I34" s="506">
        <v>688</v>
      </c>
      <c r="J34" s="506">
        <v>1</v>
      </c>
      <c r="K34" s="506">
        <v>7029</v>
      </c>
      <c r="L34" s="506">
        <v>476</v>
      </c>
      <c r="M34" s="506">
        <v>1</v>
      </c>
      <c r="N34" s="512"/>
      <c r="O34" s="597"/>
      <c r="P34" s="598"/>
      <c r="Q34" s="598"/>
      <c r="R34" s="598"/>
      <c r="S34" s="598"/>
      <c r="T34" s="599"/>
      <c r="U34" s="509"/>
      <c r="V34" s="509"/>
      <c r="W34" s="509"/>
      <c r="X34" s="509"/>
      <c r="Y34" s="509"/>
      <c r="Z34" s="509"/>
      <c r="AA34" s="509"/>
      <c r="AB34" s="509"/>
      <c r="AC34" s="509"/>
      <c r="AD34" s="509"/>
    </row>
    <row r="35" spans="1:30" x14ac:dyDescent="0.25">
      <c r="A35" s="523">
        <v>5</v>
      </c>
      <c r="B35" s="506">
        <v>5147</v>
      </c>
      <c r="C35" s="506">
        <v>907</v>
      </c>
      <c r="D35" s="506">
        <v>0</v>
      </c>
      <c r="E35" s="506">
        <v>5305</v>
      </c>
      <c r="F35" s="506">
        <v>749</v>
      </c>
      <c r="G35" s="506">
        <v>0</v>
      </c>
      <c r="H35" s="506">
        <v>5436</v>
      </c>
      <c r="I35" s="506">
        <v>618</v>
      </c>
      <c r="J35" s="506">
        <v>0</v>
      </c>
      <c r="K35" s="506">
        <v>5571</v>
      </c>
      <c r="L35" s="506">
        <v>483</v>
      </c>
      <c r="M35" s="506">
        <v>0</v>
      </c>
      <c r="N35" s="512"/>
      <c r="O35" s="600"/>
      <c r="P35" s="601"/>
      <c r="Q35" s="601"/>
      <c r="R35" s="601"/>
      <c r="S35" s="601"/>
      <c r="T35" s="602"/>
      <c r="U35" s="509"/>
      <c r="V35" s="509"/>
      <c r="W35" s="509"/>
      <c r="X35" s="509"/>
      <c r="Y35" s="509"/>
      <c r="Z35" s="509"/>
      <c r="AA35" s="509"/>
      <c r="AB35" s="509"/>
      <c r="AC35" s="509"/>
      <c r="AD35" s="509"/>
    </row>
    <row r="36" spans="1:30" x14ac:dyDescent="0.25">
      <c r="A36" s="523" t="s">
        <v>56</v>
      </c>
      <c r="B36" s="523">
        <v>25277</v>
      </c>
      <c r="C36" s="523">
        <v>4753</v>
      </c>
      <c r="D36" s="523">
        <v>19</v>
      </c>
      <c r="E36" s="523">
        <v>26155</v>
      </c>
      <c r="F36" s="523">
        <v>3884</v>
      </c>
      <c r="G36" s="523">
        <v>10</v>
      </c>
      <c r="H36" s="523">
        <v>27239</v>
      </c>
      <c r="I36" s="523">
        <v>2806</v>
      </c>
      <c r="J36" s="523">
        <v>4</v>
      </c>
      <c r="K36" s="523">
        <v>27833</v>
      </c>
      <c r="L36" s="523">
        <v>2210</v>
      </c>
      <c r="M36" s="523">
        <v>6</v>
      </c>
      <c r="N36" s="512"/>
      <c r="O36" s="512"/>
      <c r="P36" s="512"/>
      <c r="Q36" s="510"/>
      <c r="R36" s="509"/>
      <c r="S36" s="509"/>
      <c r="T36" s="509"/>
      <c r="U36" s="509"/>
      <c r="V36" s="509"/>
      <c r="W36" s="509"/>
      <c r="X36" s="509"/>
      <c r="Y36" s="509"/>
      <c r="Z36" s="509"/>
      <c r="AA36" s="509"/>
      <c r="AB36" s="509"/>
      <c r="AC36" s="509"/>
      <c r="AD36" s="509"/>
    </row>
    <row r="37" spans="1:30" x14ac:dyDescent="0.25">
      <c r="A37" s="510"/>
      <c r="B37" s="512"/>
      <c r="C37" s="512"/>
      <c r="D37" s="512"/>
      <c r="E37" s="512"/>
      <c r="F37" s="512"/>
      <c r="G37" s="512"/>
      <c r="H37" s="522"/>
      <c r="I37" s="512"/>
      <c r="J37" s="512"/>
      <c r="K37" s="512"/>
      <c r="L37" s="512"/>
      <c r="M37" s="512"/>
      <c r="N37" s="512"/>
      <c r="O37" s="512"/>
      <c r="P37" s="512"/>
      <c r="Q37" s="510"/>
      <c r="R37" s="509"/>
      <c r="S37" s="509"/>
      <c r="T37" s="509"/>
      <c r="U37" s="509"/>
      <c r="V37" s="505"/>
      <c r="W37" s="505"/>
      <c r="X37" s="505"/>
      <c r="Y37" s="505"/>
      <c r="Z37" s="505"/>
      <c r="AA37" s="505"/>
      <c r="AB37" s="505"/>
      <c r="AC37" s="505"/>
      <c r="AD37" s="505"/>
    </row>
    <row r="38" spans="1:30" x14ac:dyDescent="0.25">
      <c r="A38" s="577" t="s">
        <v>154</v>
      </c>
      <c r="B38" s="580" t="s">
        <v>174</v>
      </c>
      <c r="C38" s="574" t="s">
        <v>519</v>
      </c>
      <c r="D38" s="575"/>
      <c r="E38" s="575"/>
      <c r="F38" s="575"/>
      <c r="G38" s="575"/>
      <c r="H38" s="575"/>
      <c r="I38" s="575"/>
      <c r="J38" s="575"/>
      <c r="K38" s="575"/>
      <c r="L38" s="575"/>
      <c r="M38" s="575"/>
      <c r="N38" s="575"/>
      <c r="O38" s="575"/>
      <c r="P38" s="575"/>
      <c r="Q38" s="576"/>
      <c r="R38" s="567" t="s">
        <v>578</v>
      </c>
      <c r="S38" s="591"/>
      <c r="T38" s="591"/>
      <c r="U38" s="591"/>
      <c r="V38" s="591"/>
      <c r="W38" s="591"/>
      <c r="X38" s="591"/>
      <c r="Y38" s="591"/>
      <c r="Z38" s="568"/>
      <c r="AA38" s="505"/>
      <c r="AB38" s="505"/>
      <c r="AC38" s="505"/>
      <c r="AD38" s="505"/>
    </row>
    <row r="39" spans="1:30" x14ac:dyDescent="0.25">
      <c r="A39" s="578"/>
      <c r="B39" s="581"/>
      <c r="C39" s="574" t="s">
        <v>520</v>
      </c>
      <c r="D39" s="575"/>
      <c r="E39" s="576"/>
      <c r="F39" s="574" t="s">
        <v>521</v>
      </c>
      <c r="G39" s="575"/>
      <c r="H39" s="576"/>
      <c r="I39" s="574" t="s">
        <v>522</v>
      </c>
      <c r="J39" s="575"/>
      <c r="K39" s="576"/>
      <c r="L39" s="574" t="s">
        <v>523</v>
      </c>
      <c r="M39" s="575"/>
      <c r="N39" s="576"/>
      <c r="O39" s="574" t="s">
        <v>524</v>
      </c>
      <c r="P39" s="575"/>
      <c r="Q39" s="576"/>
      <c r="R39" s="569"/>
      <c r="S39" s="573"/>
      <c r="T39" s="573"/>
      <c r="U39" s="573"/>
      <c r="V39" s="573"/>
      <c r="W39" s="573"/>
      <c r="X39" s="573"/>
      <c r="Y39" s="573"/>
      <c r="Z39" s="570"/>
      <c r="AA39" s="505"/>
      <c r="AB39" s="505"/>
      <c r="AC39" s="505"/>
      <c r="AD39" s="505"/>
    </row>
    <row r="40" spans="1:30" x14ac:dyDescent="0.25">
      <c r="A40" s="579"/>
      <c r="B40" s="582"/>
      <c r="C40" s="506" t="s">
        <v>70</v>
      </c>
      <c r="D40" s="506" t="s">
        <v>71</v>
      </c>
      <c r="E40" s="506" t="s">
        <v>525</v>
      </c>
      <c r="F40" s="506" t="s">
        <v>70</v>
      </c>
      <c r="G40" s="506" t="s">
        <v>71</v>
      </c>
      <c r="H40" s="506" t="s">
        <v>525</v>
      </c>
      <c r="I40" s="506" t="s">
        <v>70</v>
      </c>
      <c r="J40" s="506" t="s">
        <v>71</v>
      </c>
      <c r="K40" s="506" t="s">
        <v>525</v>
      </c>
      <c r="L40" s="506" t="s">
        <v>70</v>
      </c>
      <c r="M40" s="506" t="s">
        <v>71</v>
      </c>
      <c r="N40" s="506" t="s">
        <v>525</v>
      </c>
      <c r="O40" s="506" t="s">
        <v>70</v>
      </c>
      <c r="P40" s="506" t="s">
        <v>71</v>
      </c>
      <c r="Q40" s="506" t="s">
        <v>525</v>
      </c>
      <c r="R40" s="569"/>
      <c r="S40" s="573"/>
      <c r="T40" s="573"/>
      <c r="U40" s="573"/>
      <c r="V40" s="573"/>
      <c r="W40" s="573"/>
      <c r="X40" s="573"/>
      <c r="Y40" s="573"/>
      <c r="Z40" s="570"/>
      <c r="AA40" s="505"/>
      <c r="AB40" s="505"/>
      <c r="AC40" s="505"/>
      <c r="AD40" s="505"/>
    </row>
    <row r="41" spans="1:30" x14ac:dyDescent="0.25">
      <c r="A41" s="503">
        <v>1</v>
      </c>
      <c r="B41" s="506">
        <v>7844</v>
      </c>
      <c r="C41" s="506">
        <v>7392</v>
      </c>
      <c r="D41" s="506">
        <v>450</v>
      </c>
      <c r="E41" s="506">
        <v>2</v>
      </c>
      <c r="F41" s="506">
        <v>7312</v>
      </c>
      <c r="G41" s="506">
        <v>529</v>
      </c>
      <c r="H41" s="506">
        <v>3</v>
      </c>
      <c r="I41" s="506">
        <v>6602</v>
      </c>
      <c r="J41" s="506">
        <v>1227</v>
      </c>
      <c r="K41" s="506">
        <v>15</v>
      </c>
      <c r="L41" s="506">
        <v>7153</v>
      </c>
      <c r="M41" s="506">
        <v>689</v>
      </c>
      <c r="N41" s="506">
        <v>2</v>
      </c>
      <c r="O41" s="506">
        <v>6811</v>
      </c>
      <c r="P41" s="506">
        <v>1027</v>
      </c>
      <c r="Q41" s="506">
        <v>6</v>
      </c>
      <c r="R41" s="569"/>
      <c r="S41" s="573"/>
      <c r="T41" s="573"/>
      <c r="U41" s="573"/>
      <c r="V41" s="573"/>
      <c r="W41" s="573"/>
      <c r="X41" s="573"/>
      <c r="Y41" s="573"/>
      <c r="Z41" s="570"/>
      <c r="AA41" s="505"/>
      <c r="AB41" s="505"/>
      <c r="AC41" s="505"/>
      <c r="AD41" s="505"/>
    </row>
    <row r="42" spans="1:30" x14ac:dyDescent="0.25">
      <c r="A42" s="503"/>
      <c r="B42" s="506"/>
      <c r="C42" s="506"/>
      <c r="D42" s="506"/>
      <c r="E42" s="506"/>
      <c r="F42" s="506"/>
      <c r="G42" s="506"/>
      <c r="H42" s="523"/>
      <c r="I42" s="506"/>
      <c r="J42" s="506"/>
      <c r="K42" s="506"/>
      <c r="L42" s="506"/>
      <c r="M42" s="506"/>
      <c r="N42" s="506"/>
      <c r="O42" s="506"/>
      <c r="P42" s="506"/>
      <c r="Q42" s="503"/>
      <c r="R42" s="569"/>
      <c r="S42" s="573"/>
      <c r="T42" s="573"/>
      <c r="U42" s="573"/>
      <c r="V42" s="573"/>
      <c r="W42" s="573"/>
      <c r="X42" s="573"/>
      <c r="Y42" s="573"/>
      <c r="Z42" s="570"/>
      <c r="AA42" s="505"/>
      <c r="AB42" s="505"/>
      <c r="AC42" s="505"/>
      <c r="AD42" s="505"/>
    </row>
    <row r="43" spans="1:30" x14ac:dyDescent="0.25">
      <c r="A43" s="503"/>
      <c r="B43" s="506"/>
      <c r="C43" s="506"/>
      <c r="D43" s="506"/>
      <c r="E43" s="506"/>
      <c r="F43" s="506"/>
      <c r="G43" s="506"/>
      <c r="H43" s="523"/>
      <c r="I43" s="506"/>
      <c r="J43" s="506"/>
      <c r="K43" s="506"/>
      <c r="L43" s="506"/>
      <c r="M43" s="506"/>
      <c r="N43" s="506"/>
      <c r="O43" s="506"/>
      <c r="P43" s="506"/>
      <c r="Q43" s="503"/>
      <c r="R43" s="569"/>
      <c r="S43" s="573"/>
      <c r="T43" s="573"/>
      <c r="U43" s="573"/>
      <c r="V43" s="573"/>
      <c r="W43" s="573"/>
      <c r="X43" s="573"/>
      <c r="Y43" s="573"/>
      <c r="Z43" s="570"/>
      <c r="AA43" s="505"/>
      <c r="AB43" s="505"/>
      <c r="AC43" s="505"/>
      <c r="AD43" s="505"/>
    </row>
    <row r="44" spans="1:30" x14ac:dyDescent="0.25">
      <c r="A44" s="503"/>
      <c r="B44" s="506"/>
      <c r="C44" s="524"/>
      <c r="D44" s="524"/>
      <c r="E44" s="524"/>
      <c r="F44" s="524"/>
      <c r="G44" s="524"/>
      <c r="H44" s="525"/>
      <c r="I44" s="524"/>
      <c r="J44" s="524"/>
      <c r="K44" s="524"/>
      <c r="L44" s="524"/>
      <c r="M44" s="524"/>
      <c r="N44" s="524"/>
      <c r="O44" s="524"/>
      <c r="P44" s="524"/>
      <c r="Q44" s="515"/>
      <c r="R44" s="571"/>
      <c r="S44" s="592"/>
      <c r="T44" s="592"/>
      <c r="U44" s="592"/>
      <c r="V44" s="592"/>
      <c r="W44" s="592"/>
      <c r="X44" s="592"/>
      <c r="Y44" s="592"/>
      <c r="Z44" s="572"/>
      <c r="AA44" s="505"/>
      <c r="AB44" s="505"/>
      <c r="AC44" s="505"/>
      <c r="AD44" s="505"/>
    </row>
    <row r="45" spans="1:30" x14ac:dyDescent="0.25">
      <c r="A45" s="577" t="s">
        <v>154</v>
      </c>
      <c r="B45" s="580" t="s">
        <v>174</v>
      </c>
      <c r="C45" s="574" t="s">
        <v>526</v>
      </c>
      <c r="D45" s="575"/>
      <c r="E45" s="575"/>
      <c r="F45" s="575"/>
      <c r="G45" s="575"/>
      <c r="H45" s="575"/>
      <c r="I45" s="575"/>
      <c r="J45" s="575"/>
      <c r="K45" s="575"/>
      <c r="L45" s="575"/>
      <c r="M45" s="575"/>
      <c r="N45" s="575"/>
      <c r="O45" s="575"/>
      <c r="P45" s="575"/>
      <c r="Q45" s="575"/>
      <c r="R45" s="575"/>
      <c r="S45" s="575"/>
      <c r="T45" s="575"/>
      <c r="U45" s="575"/>
      <c r="V45" s="575"/>
      <c r="W45" s="575"/>
      <c r="X45" s="575"/>
      <c r="Y45" s="575"/>
      <c r="Z45" s="576"/>
      <c r="AA45" s="505"/>
      <c r="AB45" s="505"/>
      <c r="AC45" s="505"/>
      <c r="AD45" s="505"/>
    </row>
    <row r="46" spans="1:30" x14ac:dyDescent="0.25">
      <c r="A46" s="578"/>
      <c r="B46" s="581"/>
      <c r="C46" s="583" t="s">
        <v>527</v>
      </c>
      <c r="D46" s="583"/>
      <c r="E46" s="583"/>
      <c r="F46" s="584" t="s">
        <v>528</v>
      </c>
      <c r="G46" s="584"/>
      <c r="H46" s="584"/>
      <c r="I46" s="585" t="s">
        <v>529</v>
      </c>
      <c r="J46" s="586"/>
      <c r="K46" s="587"/>
      <c r="L46" s="560" t="s">
        <v>530</v>
      </c>
      <c r="M46" s="561"/>
      <c r="N46" s="562"/>
      <c r="O46" s="560" t="s">
        <v>531</v>
      </c>
      <c r="P46" s="561"/>
      <c r="Q46" s="562"/>
      <c r="R46" s="563" t="s">
        <v>532</v>
      </c>
      <c r="S46" s="564"/>
      <c r="T46" s="565"/>
      <c r="U46" s="566" t="s">
        <v>533</v>
      </c>
      <c r="V46" s="566"/>
      <c r="W46" s="566"/>
      <c r="X46" s="566" t="s">
        <v>534</v>
      </c>
      <c r="Y46" s="566"/>
      <c r="Z46" s="566"/>
      <c r="AA46" s="505"/>
      <c r="AB46" s="505"/>
      <c r="AC46" s="505"/>
      <c r="AD46" s="505"/>
    </row>
    <row r="47" spans="1:30" x14ac:dyDescent="0.25">
      <c r="A47" s="579"/>
      <c r="B47" s="582"/>
      <c r="C47" s="506" t="s">
        <v>535</v>
      </c>
      <c r="D47" s="506" t="s">
        <v>536</v>
      </c>
      <c r="E47" s="506" t="s">
        <v>525</v>
      </c>
      <c r="F47" s="506" t="s">
        <v>535</v>
      </c>
      <c r="G47" s="506" t="s">
        <v>536</v>
      </c>
      <c r="H47" s="506" t="s">
        <v>525</v>
      </c>
      <c r="I47" s="506" t="s">
        <v>535</v>
      </c>
      <c r="J47" s="506" t="s">
        <v>536</v>
      </c>
      <c r="K47" s="506" t="s">
        <v>525</v>
      </c>
      <c r="L47" s="506" t="s">
        <v>535</v>
      </c>
      <c r="M47" s="506" t="s">
        <v>536</v>
      </c>
      <c r="N47" s="506" t="s">
        <v>525</v>
      </c>
      <c r="O47" s="506" t="s">
        <v>535</v>
      </c>
      <c r="P47" s="506" t="s">
        <v>536</v>
      </c>
      <c r="Q47" s="506" t="s">
        <v>525</v>
      </c>
      <c r="R47" s="506" t="s">
        <v>535</v>
      </c>
      <c r="S47" s="506" t="s">
        <v>536</v>
      </c>
      <c r="T47" s="506" t="s">
        <v>525</v>
      </c>
      <c r="U47" s="506" t="s">
        <v>535</v>
      </c>
      <c r="V47" s="506" t="s">
        <v>536</v>
      </c>
      <c r="W47" s="506" t="s">
        <v>525</v>
      </c>
      <c r="X47" s="506" t="s">
        <v>535</v>
      </c>
      <c r="Y47" s="506" t="s">
        <v>536</v>
      </c>
      <c r="Z47" s="506" t="s">
        <v>525</v>
      </c>
      <c r="AA47" s="505"/>
      <c r="AB47" s="505"/>
      <c r="AC47" s="505"/>
      <c r="AD47" s="505"/>
    </row>
    <row r="48" spans="1:30" x14ac:dyDescent="0.25">
      <c r="A48" s="503">
        <v>1</v>
      </c>
      <c r="B48" s="506">
        <v>7844</v>
      </c>
      <c r="C48" s="506">
        <v>6489</v>
      </c>
      <c r="D48" s="506">
        <v>1315</v>
      </c>
      <c r="E48" s="506">
        <v>40</v>
      </c>
      <c r="F48" s="506">
        <v>6589</v>
      </c>
      <c r="G48" s="506">
        <v>1236</v>
      </c>
      <c r="H48" s="506">
        <v>19</v>
      </c>
      <c r="I48" s="506">
        <v>6224</v>
      </c>
      <c r="J48" s="506">
        <v>1567</v>
      </c>
      <c r="K48" s="506">
        <v>53</v>
      </c>
      <c r="L48" s="506">
        <v>6533</v>
      </c>
      <c r="M48" s="506">
        <v>1257</v>
      </c>
      <c r="N48" s="506">
        <v>54</v>
      </c>
      <c r="O48" s="506">
        <v>6466</v>
      </c>
      <c r="P48" s="506">
        <v>1322</v>
      </c>
      <c r="Q48" s="506">
        <v>56</v>
      </c>
      <c r="R48" s="506">
        <v>6562</v>
      </c>
      <c r="S48" s="506">
        <v>1270</v>
      </c>
      <c r="T48" s="506">
        <v>12</v>
      </c>
      <c r="U48" s="506">
        <v>6667</v>
      </c>
      <c r="V48" s="506">
        <v>1172</v>
      </c>
      <c r="W48" s="506">
        <v>5</v>
      </c>
      <c r="X48" s="506">
        <v>6910</v>
      </c>
      <c r="Y48" s="506">
        <v>929</v>
      </c>
      <c r="Z48" s="506">
        <v>5</v>
      </c>
      <c r="AA48" s="505"/>
      <c r="AB48" s="505"/>
      <c r="AC48" s="505"/>
      <c r="AD48" s="505"/>
    </row>
    <row r="49" spans="1:30" x14ac:dyDescent="0.25">
      <c r="A49" s="503"/>
      <c r="B49" s="506"/>
      <c r="C49" s="506"/>
      <c r="D49" s="506"/>
      <c r="E49" s="506"/>
      <c r="F49" s="506"/>
      <c r="G49" s="506"/>
      <c r="H49" s="523"/>
      <c r="I49" s="506"/>
      <c r="J49" s="506"/>
      <c r="K49" s="506"/>
      <c r="L49" s="506"/>
      <c r="M49" s="506"/>
      <c r="N49" s="506"/>
      <c r="O49" s="506"/>
      <c r="P49" s="506"/>
      <c r="Q49" s="503"/>
      <c r="R49" s="521"/>
      <c r="S49" s="521"/>
      <c r="T49" s="521"/>
      <c r="U49" s="521"/>
      <c r="V49" s="521"/>
      <c r="W49" s="521"/>
      <c r="X49" s="521"/>
      <c r="Y49" s="521"/>
      <c r="Z49" s="521"/>
      <c r="AA49" s="505"/>
      <c r="AB49" s="505"/>
      <c r="AC49" s="505"/>
      <c r="AD49" s="505"/>
    </row>
    <row r="50" spans="1:30" x14ac:dyDescent="0.25">
      <c r="A50" s="503"/>
      <c r="B50" s="506"/>
      <c r="C50" s="506"/>
      <c r="D50" s="506"/>
      <c r="E50" s="506"/>
      <c r="F50" s="506"/>
      <c r="G50" s="506"/>
      <c r="H50" s="523"/>
      <c r="I50" s="506"/>
      <c r="J50" s="506"/>
      <c r="K50" s="506"/>
      <c r="L50" s="506"/>
      <c r="M50" s="506"/>
      <c r="N50" s="506"/>
      <c r="O50" s="506"/>
      <c r="P50" s="506"/>
      <c r="Q50" s="503"/>
      <c r="R50" s="521"/>
      <c r="S50" s="521"/>
      <c r="T50" s="521"/>
      <c r="U50" s="521"/>
      <c r="V50" s="521"/>
      <c r="W50" s="521"/>
      <c r="X50" s="521"/>
      <c r="Y50" s="521"/>
      <c r="Z50" s="521"/>
      <c r="AA50" s="505"/>
      <c r="AB50" s="505"/>
      <c r="AC50" s="505"/>
      <c r="AD50" s="505"/>
    </row>
    <row r="51" spans="1:30" x14ac:dyDescent="0.25">
      <c r="A51" s="503"/>
      <c r="B51" s="506"/>
      <c r="C51" s="506"/>
      <c r="D51" s="506"/>
      <c r="E51" s="506"/>
      <c r="F51" s="506"/>
      <c r="G51" s="506"/>
      <c r="H51" s="523"/>
      <c r="I51" s="506"/>
      <c r="J51" s="506"/>
      <c r="K51" s="506"/>
      <c r="L51" s="506"/>
      <c r="M51" s="506"/>
      <c r="N51" s="506"/>
      <c r="O51" s="506"/>
      <c r="P51" s="506"/>
      <c r="Q51" s="503"/>
      <c r="R51" s="521"/>
      <c r="S51" s="506"/>
      <c r="T51" s="521"/>
      <c r="U51" s="521"/>
      <c r="V51" s="506"/>
      <c r="W51" s="521"/>
      <c r="X51" s="521"/>
      <c r="Y51" s="506"/>
      <c r="Z51" s="521"/>
      <c r="AA51" s="505"/>
      <c r="AB51" s="505"/>
      <c r="AC51" s="505"/>
      <c r="AD51" s="505"/>
    </row>
    <row r="52" spans="1:30" x14ac:dyDescent="0.25">
      <c r="A52" s="510"/>
      <c r="B52" s="512"/>
      <c r="C52" s="512"/>
      <c r="D52" s="512"/>
      <c r="E52" s="512"/>
      <c r="F52" s="512"/>
      <c r="G52" s="512"/>
      <c r="H52" s="522"/>
      <c r="I52" s="512"/>
      <c r="J52" s="512"/>
      <c r="K52" s="512"/>
      <c r="L52" s="512"/>
      <c r="M52" s="512"/>
      <c r="N52" s="512"/>
      <c r="O52" s="512"/>
      <c r="P52" s="512"/>
      <c r="Q52" s="510"/>
      <c r="R52" s="509"/>
      <c r="S52" s="509"/>
      <c r="T52" s="509"/>
      <c r="U52" s="509"/>
      <c r="V52" s="505"/>
      <c r="W52" s="505"/>
      <c r="X52" s="505"/>
      <c r="Y52" s="505"/>
      <c r="Z52" s="505"/>
      <c r="AA52" s="505"/>
      <c r="AB52" s="505"/>
      <c r="AC52" s="505"/>
      <c r="AD52" s="505"/>
    </row>
    <row r="53" spans="1:30" ht="36" x14ac:dyDescent="0.25">
      <c r="A53" s="503" t="s">
        <v>537</v>
      </c>
      <c r="B53" s="503" t="s">
        <v>161</v>
      </c>
      <c r="C53" s="503" t="s">
        <v>538</v>
      </c>
      <c r="D53" s="503" t="s">
        <v>539</v>
      </c>
      <c r="E53" s="503" t="s">
        <v>28</v>
      </c>
      <c r="F53" s="503" t="s">
        <v>540</v>
      </c>
      <c r="G53" s="503" t="s">
        <v>28</v>
      </c>
      <c r="H53" s="503" t="s">
        <v>541</v>
      </c>
      <c r="I53" s="503" t="s">
        <v>161</v>
      </c>
      <c r="J53" s="503" t="s">
        <v>510</v>
      </c>
      <c r="K53" s="503" t="s">
        <v>28</v>
      </c>
      <c r="L53" s="503" t="s">
        <v>511</v>
      </c>
      <c r="M53" s="503" t="s">
        <v>28</v>
      </c>
      <c r="N53" s="516" t="s">
        <v>512</v>
      </c>
      <c r="O53" s="516" t="s">
        <v>28</v>
      </c>
      <c r="P53" s="505"/>
      <c r="Q53" s="526" t="s">
        <v>154</v>
      </c>
      <c r="R53" s="526" t="s">
        <v>174</v>
      </c>
      <c r="S53" s="526" t="s">
        <v>542</v>
      </c>
      <c r="T53" s="527" t="s">
        <v>508</v>
      </c>
      <c r="U53" s="527" t="s">
        <v>543</v>
      </c>
      <c r="V53" s="527" t="s">
        <v>508</v>
      </c>
      <c r="W53" s="527" t="s">
        <v>544</v>
      </c>
      <c r="X53" s="528" t="s">
        <v>498</v>
      </c>
      <c r="Y53" s="567" t="s">
        <v>545</v>
      </c>
      <c r="Z53" s="568"/>
      <c r="AA53" s="505"/>
      <c r="AB53" s="505"/>
      <c r="AC53" s="505"/>
      <c r="AD53" s="505"/>
    </row>
    <row r="54" spans="1:30" ht="24" x14ac:dyDescent="0.25">
      <c r="A54" s="503" t="s">
        <v>546</v>
      </c>
      <c r="B54" s="506">
        <v>7844</v>
      </c>
      <c r="C54" s="506">
        <v>7844</v>
      </c>
      <c r="D54" s="506">
        <v>231</v>
      </c>
      <c r="E54" s="506">
        <v>2.9449260581336052</v>
      </c>
      <c r="F54" s="506">
        <v>7613</v>
      </c>
      <c r="G54" s="529">
        <v>97.055073941866397</v>
      </c>
      <c r="H54" s="503" t="s">
        <v>547</v>
      </c>
      <c r="I54" s="506">
        <v>7844</v>
      </c>
      <c r="J54" s="506">
        <v>6758</v>
      </c>
      <c r="K54" s="506">
        <v>86.155022947475786</v>
      </c>
      <c r="L54" s="506">
        <v>1082</v>
      </c>
      <c r="M54" s="506">
        <v>13.79398266190719</v>
      </c>
      <c r="N54" s="506">
        <v>4</v>
      </c>
      <c r="O54" s="529">
        <v>5.0994390617032127E-2</v>
      </c>
      <c r="P54" s="530"/>
      <c r="Q54" s="531">
        <v>1</v>
      </c>
      <c r="R54" s="506">
        <v>7844</v>
      </c>
      <c r="S54" s="506">
        <v>7606</v>
      </c>
      <c r="T54" s="520">
        <v>96.965833758286593</v>
      </c>
      <c r="U54" s="506">
        <v>238</v>
      </c>
      <c r="V54" s="506">
        <v>3.0341662417134114</v>
      </c>
      <c r="W54" s="506">
        <v>6</v>
      </c>
      <c r="X54" s="506"/>
      <c r="Y54" s="569"/>
      <c r="Z54" s="570"/>
      <c r="AA54" s="505"/>
      <c r="AB54" s="505"/>
      <c r="AC54" s="509"/>
      <c r="AD54" s="509"/>
    </row>
    <row r="55" spans="1:30" x14ac:dyDescent="0.25">
      <c r="A55" s="503" t="s">
        <v>53</v>
      </c>
      <c r="B55" s="506">
        <v>7844</v>
      </c>
      <c r="C55" s="506">
        <v>7844</v>
      </c>
      <c r="D55" s="506">
        <v>146</v>
      </c>
      <c r="E55" s="506">
        <v>1.8612952575216728</v>
      </c>
      <c r="F55" s="506">
        <v>7698</v>
      </c>
      <c r="G55" s="529">
        <v>98.138704742478325</v>
      </c>
      <c r="H55" s="503" t="s">
        <v>548</v>
      </c>
      <c r="I55" s="506">
        <v>7844</v>
      </c>
      <c r="J55" s="506">
        <v>6184</v>
      </c>
      <c r="K55" s="506">
        <v>78.837327893931658</v>
      </c>
      <c r="L55" s="506">
        <v>1660</v>
      </c>
      <c r="M55" s="506">
        <v>21.162672106068335</v>
      </c>
      <c r="N55" s="506"/>
      <c r="O55" s="529"/>
      <c r="P55" s="530"/>
      <c r="Q55" s="531">
        <v>2</v>
      </c>
      <c r="R55" s="506">
        <v>7749</v>
      </c>
      <c r="S55" s="506">
        <v>7667</v>
      </c>
      <c r="T55" s="520">
        <v>98.941798941798936</v>
      </c>
      <c r="U55" s="506">
        <v>82</v>
      </c>
      <c r="V55" s="506">
        <v>1.0582010582010581</v>
      </c>
      <c r="W55" s="506">
        <v>4</v>
      </c>
      <c r="X55" s="506">
        <v>1</v>
      </c>
      <c r="Y55" s="569"/>
      <c r="Z55" s="570"/>
      <c r="AA55" s="505"/>
      <c r="AB55" s="505"/>
      <c r="AC55" s="509"/>
      <c r="AD55" s="509"/>
    </row>
    <row r="56" spans="1:30" x14ac:dyDescent="0.25">
      <c r="A56" s="510"/>
      <c r="B56" s="512"/>
      <c r="C56" s="512"/>
      <c r="D56" s="512"/>
      <c r="E56" s="512"/>
      <c r="F56" s="512"/>
      <c r="G56" s="512"/>
      <c r="H56" s="544" t="s">
        <v>549</v>
      </c>
      <c r="I56" s="506">
        <v>7844</v>
      </c>
      <c r="J56" s="506">
        <v>6211</v>
      </c>
      <c r="K56" s="506">
        <v>79.181540030596636</v>
      </c>
      <c r="L56" s="506">
        <v>1633</v>
      </c>
      <c r="M56" s="506">
        <v>20.818459969403367</v>
      </c>
      <c r="N56" s="506"/>
      <c r="O56" s="529"/>
      <c r="P56" s="530"/>
      <c r="Q56" s="531">
        <v>3</v>
      </c>
      <c r="R56" s="506">
        <v>8740</v>
      </c>
      <c r="S56" s="506">
        <v>8707</v>
      </c>
      <c r="T56" s="520">
        <v>99.622425629290618</v>
      </c>
      <c r="U56" s="506">
        <v>33</v>
      </c>
      <c r="V56" s="506">
        <v>0.37757437070938216</v>
      </c>
      <c r="W56" s="506">
        <v>4</v>
      </c>
      <c r="X56" s="506">
        <v>2</v>
      </c>
      <c r="Y56" s="569"/>
      <c r="Z56" s="570"/>
      <c r="AA56" s="505"/>
      <c r="AB56" s="505"/>
      <c r="AC56" s="509"/>
      <c r="AD56" s="509"/>
    </row>
    <row r="57" spans="1:30" x14ac:dyDescent="0.25">
      <c r="A57" s="510"/>
      <c r="B57" s="512"/>
      <c r="C57" s="512"/>
      <c r="D57" s="512"/>
      <c r="E57" s="512"/>
      <c r="F57" s="512"/>
      <c r="G57" s="512"/>
      <c r="H57" s="503" t="s">
        <v>550</v>
      </c>
      <c r="I57" s="506">
        <v>7844</v>
      </c>
      <c r="J57" s="506">
        <v>6341</v>
      </c>
      <c r="K57" s="506">
        <v>80.838857725650186</v>
      </c>
      <c r="L57" s="506">
        <v>1503</v>
      </c>
      <c r="M57" s="506">
        <v>19.161142274349821</v>
      </c>
      <c r="N57" s="506"/>
      <c r="O57" s="529"/>
      <c r="P57" s="530"/>
      <c r="Q57" s="531">
        <v>4</v>
      </c>
      <c r="R57" s="506">
        <v>7506</v>
      </c>
      <c r="S57" s="506">
        <v>7498</v>
      </c>
      <c r="T57" s="520">
        <v>99.893418598454559</v>
      </c>
      <c r="U57" s="506">
        <v>8</v>
      </c>
      <c r="V57" s="506">
        <v>0.10658140154543032</v>
      </c>
      <c r="W57" s="506">
        <v>6</v>
      </c>
      <c r="X57" s="506">
        <v>3</v>
      </c>
      <c r="Y57" s="569"/>
      <c r="Z57" s="570"/>
      <c r="AA57" s="505"/>
      <c r="AB57" s="505"/>
      <c r="AC57" s="509"/>
      <c r="AD57" s="509"/>
    </row>
    <row r="58" spans="1:30" x14ac:dyDescent="0.25">
      <c r="A58" s="510"/>
      <c r="B58" s="512"/>
      <c r="C58" s="512"/>
      <c r="D58" s="512"/>
      <c r="E58" s="512"/>
      <c r="F58" s="512"/>
      <c r="G58" s="512"/>
      <c r="H58" s="503" t="s">
        <v>51</v>
      </c>
      <c r="I58" s="506">
        <v>7844</v>
      </c>
      <c r="J58" s="506">
        <v>6265</v>
      </c>
      <c r="K58" s="506">
        <v>79.869964303926565</v>
      </c>
      <c r="L58" s="506">
        <v>1575</v>
      </c>
      <c r="M58" s="506">
        <v>20.0790413054564</v>
      </c>
      <c r="N58" s="506">
        <v>4</v>
      </c>
      <c r="O58" s="529">
        <v>5.0994390617032127E-2</v>
      </c>
      <c r="P58" s="530"/>
      <c r="Q58" s="531">
        <v>5</v>
      </c>
      <c r="R58" s="506">
        <v>6054</v>
      </c>
      <c r="S58" s="506">
        <v>6047</v>
      </c>
      <c r="T58" s="520">
        <v>99.884373967624711</v>
      </c>
      <c r="U58" s="506">
        <v>7</v>
      </c>
      <c r="V58" s="506">
        <v>0.11562603237528907</v>
      </c>
      <c r="W58" s="506">
        <v>6</v>
      </c>
      <c r="X58" s="506">
        <v>4</v>
      </c>
      <c r="Y58" s="569"/>
      <c r="Z58" s="570"/>
      <c r="AA58" s="569"/>
      <c r="AB58" s="573"/>
      <c r="AC58" s="509"/>
      <c r="AD58" s="509"/>
    </row>
    <row r="59" spans="1:30" x14ac:dyDescent="0.25">
      <c r="A59" s="510"/>
      <c r="B59" s="512"/>
      <c r="C59" s="512"/>
      <c r="D59" s="512"/>
      <c r="E59" s="512"/>
      <c r="F59" s="512"/>
      <c r="G59" s="512"/>
      <c r="H59" s="518" t="s">
        <v>551</v>
      </c>
      <c r="I59" s="506">
        <v>7844</v>
      </c>
      <c r="J59" s="506">
        <v>6358</v>
      </c>
      <c r="K59" s="506">
        <v>81.055583885772563</v>
      </c>
      <c r="L59" s="506">
        <v>1483</v>
      </c>
      <c r="M59" s="506">
        <v>18.906170321264661</v>
      </c>
      <c r="N59" s="506">
        <v>3</v>
      </c>
      <c r="O59" s="529">
        <v>3.8245792962774097E-2</v>
      </c>
      <c r="P59" s="530"/>
      <c r="Q59" s="531" t="s">
        <v>56</v>
      </c>
      <c r="R59" s="506">
        <v>37893</v>
      </c>
      <c r="S59" s="506">
        <v>37525</v>
      </c>
      <c r="T59" s="520">
        <v>99.028844377589536</v>
      </c>
      <c r="U59" s="506">
        <v>368</v>
      </c>
      <c r="V59" s="506">
        <v>0.97115562241047149</v>
      </c>
      <c r="W59" s="506">
        <v>26</v>
      </c>
      <c r="X59" s="506">
        <v>9</v>
      </c>
      <c r="Y59" s="571"/>
      <c r="Z59" s="572"/>
      <c r="AA59" s="569"/>
      <c r="AB59" s="573"/>
      <c r="AC59" s="509"/>
      <c r="AD59" s="509"/>
    </row>
    <row r="60" spans="1:30" ht="36" x14ac:dyDescent="0.25">
      <c r="A60" s="503" t="s">
        <v>552</v>
      </c>
      <c r="B60" s="503" t="s">
        <v>161</v>
      </c>
      <c r="C60" s="503" t="s">
        <v>538</v>
      </c>
      <c r="D60" s="503" t="s">
        <v>539</v>
      </c>
      <c r="E60" s="503" t="s">
        <v>28</v>
      </c>
      <c r="F60" s="503" t="s">
        <v>540</v>
      </c>
      <c r="G60" s="503" t="s">
        <v>28</v>
      </c>
      <c r="H60" s="518" t="s">
        <v>553</v>
      </c>
      <c r="I60" s="503" t="s">
        <v>161</v>
      </c>
      <c r="J60" s="503" t="s">
        <v>510</v>
      </c>
      <c r="K60" s="503" t="s">
        <v>28</v>
      </c>
      <c r="L60" s="503" t="s">
        <v>511</v>
      </c>
      <c r="M60" s="503" t="s">
        <v>28</v>
      </c>
      <c r="N60" s="516" t="s">
        <v>512</v>
      </c>
      <c r="O60" s="516" t="s">
        <v>28</v>
      </c>
      <c r="P60" s="505"/>
      <c r="Q60" s="505"/>
      <c r="R60" s="505"/>
      <c r="S60" s="505"/>
      <c r="T60" s="505"/>
      <c r="U60" s="505"/>
      <c r="V60" s="505"/>
      <c r="W60" s="505"/>
      <c r="X60" s="505"/>
      <c r="Y60" s="505"/>
      <c r="Z60" s="505"/>
      <c r="AA60" s="569"/>
      <c r="AB60" s="573"/>
      <c r="AC60" s="509"/>
      <c r="AD60" s="509"/>
    </row>
    <row r="61" spans="1:30" ht="24" x14ac:dyDescent="0.25">
      <c r="A61" s="518" t="s">
        <v>546</v>
      </c>
      <c r="B61" s="506">
        <v>7749</v>
      </c>
      <c r="C61" s="506">
        <v>7749</v>
      </c>
      <c r="D61" s="506">
        <v>82</v>
      </c>
      <c r="E61" s="506">
        <v>1.0582010582010581</v>
      </c>
      <c r="F61" s="506">
        <v>7667</v>
      </c>
      <c r="G61" s="532">
        <v>98.941798941798936</v>
      </c>
      <c r="H61" s="503" t="s">
        <v>547</v>
      </c>
      <c r="I61" s="506">
        <v>7749</v>
      </c>
      <c r="J61" s="506">
        <v>6639</v>
      </c>
      <c r="K61" s="506">
        <v>85.675571041424703</v>
      </c>
      <c r="L61" s="506">
        <v>1104</v>
      </c>
      <c r="M61" s="506">
        <v>14.246999612853273</v>
      </c>
      <c r="N61" s="506">
        <v>6</v>
      </c>
      <c r="O61" s="529">
        <v>7.7429345722028642E-2</v>
      </c>
      <c r="P61" s="550" t="s">
        <v>554</v>
      </c>
      <c r="Q61" s="552" t="s">
        <v>555</v>
      </c>
      <c r="R61" s="553"/>
      <c r="S61" s="553"/>
      <c r="T61" s="553"/>
      <c r="U61" s="553"/>
      <c r="V61" s="553"/>
      <c r="W61" s="553"/>
      <c r="X61" s="553"/>
      <c r="Y61" s="554"/>
      <c r="Z61" s="556" t="s">
        <v>556</v>
      </c>
      <c r="AA61" s="505"/>
      <c r="AB61" s="505"/>
      <c r="AC61" s="509"/>
      <c r="AD61" s="509"/>
    </row>
    <row r="62" spans="1:30" ht="24" x14ac:dyDescent="0.25">
      <c r="A62" s="503" t="s">
        <v>53</v>
      </c>
      <c r="B62" s="506">
        <v>7749</v>
      </c>
      <c r="C62" s="506">
        <v>7749</v>
      </c>
      <c r="D62" s="506">
        <v>30</v>
      </c>
      <c r="E62" s="506">
        <v>0.38714672861014326</v>
      </c>
      <c r="F62" s="506">
        <v>7719</v>
      </c>
      <c r="G62" s="533">
        <v>99.612853271389852</v>
      </c>
      <c r="H62" s="503" t="s">
        <v>557</v>
      </c>
      <c r="I62" s="506">
        <v>7749</v>
      </c>
      <c r="J62" s="506">
        <v>6088</v>
      </c>
      <c r="K62" s="506">
        <v>78.564976125951731</v>
      </c>
      <c r="L62" s="506">
        <v>1661</v>
      </c>
      <c r="M62" s="506">
        <v>21.435023874048266</v>
      </c>
      <c r="N62" s="506"/>
      <c r="O62" s="529"/>
      <c r="P62" s="551"/>
      <c r="Q62" s="516" t="s">
        <v>558</v>
      </c>
      <c r="R62" s="516" t="s">
        <v>559</v>
      </c>
      <c r="S62" s="516" t="s">
        <v>28</v>
      </c>
      <c r="T62" s="516" t="s">
        <v>510</v>
      </c>
      <c r="U62" s="516" t="s">
        <v>28</v>
      </c>
      <c r="V62" s="516" t="s">
        <v>511</v>
      </c>
      <c r="W62" s="516" t="s">
        <v>28</v>
      </c>
      <c r="X62" s="516" t="s">
        <v>512</v>
      </c>
      <c r="Y62" s="534" t="s">
        <v>28</v>
      </c>
      <c r="Z62" s="556"/>
      <c r="AA62" s="505"/>
      <c r="AB62" s="505"/>
      <c r="AC62" s="509"/>
      <c r="AD62" s="509"/>
    </row>
    <row r="63" spans="1:30" ht="24" x14ac:dyDescent="0.25">
      <c r="A63" s="515" t="s">
        <v>560</v>
      </c>
      <c r="B63" s="506">
        <v>7749</v>
      </c>
      <c r="C63" s="506">
        <v>7749</v>
      </c>
      <c r="D63" s="506">
        <v>7</v>
      </c>
      <c r="E63" s="506">
        <v>9.0334236675700091E-2</v>
      </c>
      <c r="F63" s="506">
        <v>7742</v>
      </c>
      <c r="G63" s="533">
        <v>99.909665763324298</v>
      </c>
      <c r="H63" s="503" t="s">
        <v>561</v>
      </c>
      <c r="I63" s="506">
        <v>7749</v>
      </c>
      <c r="J63" s="506">
        <v>5893</v>
      </c>
      <c r="K63" s="506">
        <v>76.048522389985806</v>
      </c>
      <c r="L63" s="506">
        <v>1856</v>
      </c>
      <c r="M63" s="506">
        <v>23.951477610014198</v>
      </c>
      <c r="N63" s="506"/>
      <c r="O63" s="529"/>
      <c r="P63" s="516">
        <v>1</v>
      </c>
      <c r="Q63" s="506">
        <v>7844</v>
      </c>
      <c r="R63" s="506">
        <v>4612</v>
      </c>
      <c r="S63" s="506">
        <v>58.796532381438041</v>
      </c>
      <c r="T63" s="506">
        <v>481</v>
      </c>
      <c r="U63" s="506">
        <v>6.132075471698113</v>
      </c>
      <c r="V63" s="506">
        <v>2513</v>
      </c>
      <c r="W63" s="506">
        <v>32.037225905150436</v>
      </c>
      <c r="X63" s="506">
        <v>238</v>
      </c>
      <c r="Y63" s="535">
        <v>3.0341662417134114</v>
      </c>
      <c r="Z63" s="521"/>
      <c r="AA63" s="509"/>
      <c r="AB63" s="505"/>
      <c r="AC63" s="509"/>
      <c r="AD63" s="509"/>
    </row>
    <row r="64" spans="1:30" x14ac:dyDescent="0.25">
      <c r="A64" s="503" t="s">
        <v>139</v>
      </c>
      <c r="B64" s="506">
        <v>1580</v>
      </c>
      <c r="C64" s="506">
        <v>1310</v>
      </c>
      <c r="D64" s="506">
        <v>0</v>
      </c>
      <c r="E64" s="506">
        <v>0</v>
      </c>
      <c r="F64" s="506">
        <v>1580</v>
      </c>
      <c r="G64" s="532">
        <v>100</v>
      </c>
      <c r="H64" s="503" t="s">
        <v>549</v>
      </c>
      <c r="I64" s="506">
        <v>7749</v>
      </c>
      <c r="J64" s="506">
        <v>5997</v>
      </c>
      <c r="K64" s="506">
        <v>77.390631049167638</v>
      </c>
      <c r="L64" s="506">
        <v>1752</v>
      </c>
      <c r="M64" s="506">
        <v>22.609368950832366</v>
      </c>
      <c r="N64" s="506"/>
      <c r="O64" s="529"/>
      <c r="P64" s="521"/>
      <c r="Q64" s="521"/>
      <c r="R64" s="521"/>
      <c r="S64" s="521"/>
      <c r="T64" s="521"/>
      <c r="U64" s="521"/>
      <c r="V64" s="521"/>
      <c r="W64" s="521"/>
      <c r="X64" s="521"/>
      <c r="Y64" s="521"/>
      <c r="Z64" s="521"/>
      <c r="AA64" s="505"/>
      <c r="AB64" s="505"/>
      <c r="AC64" s="509"/>
      <c r="AD64" s="509"/>
    </row>
    <row r="65" spans="1:30" x14ac:dyDescent="0.25">
      <c r="A65" s="510"/>
      <c r="B65" s="512"/>
      <c r="C65" s="512"/>
      <c r="D65" s="512"/>
      <c r="E65" s="512"/>
      <c r="F65" s="512"/>
      <c r="G65" s="512"/>
      <c r="H65" s="503" t="s">
        <v>562</v>
      </c>
      <c r="I65" s="506">
        <v>7749</v>
      </c>
      <c r="J65" s="506">
        <v>6259</v>
      </c>
      <c r="K65" s="506">
        <v>80.77171247902956</v>
      </c>
      <c r="L65" s="506">
        <v>1490</v>
      </c>
      <c r="M65" s="506">
        <v>19.228287520970447</v>
      </c>
      <c r="N65" s="506"/>
      <c r="O65" s="529"/>
      <c r="P65" s="521"/>
      <c r="Q65" s="521"/>
      <c r="R65" s="521"/>
      <c r="S65" s="521"/>
      <c r="T65" s="521"/>
      <c r="U65" s="521"/>
      <c r="V65" s="521"/>
      <c r="W65" s="521"/>
      <c r="X65" s="521"/>
      <c r="Y65" s="521"/>
      <c r="Z65" s="521"/>
      <c r="AA65" s="505"/>
      <c r="AB65" s="505"/>
      <c r="AC65" s="509"/>
      <c r="AD65" s="509"/>
    </row>
    <row r="66" spans="1:30" x14ac:dyDescent="0.25">
      <c r="A66" s="510"/>
      <c r="B66" s="512"/>
      <c r="C66" s="512"/>
      <c r="D66" s="512"/>
      <c r="E66" s="512"/>
      <c r="F66" s="512"/>
      <c r="G66" s="512"/>
      <c r="H66" s="503" t="s">
        <v>51</v>
      </c>
      <c r="I66" s="506">
        <v>7749</v>
      </c>
      <c r="J66" s="506">
        <v>6185</v>
      </c>
      <c r="K66" s="506">
        <v>79.816750548457875</v>
      </c>
      <c r="L66" s="506">
        <v>1564</v>
      </c>
      <c r="M66" s="506">
        <v>20.183249451542135</v>
      </c>
      <c r="N66" s="506"/>
      <c r="O66" s="529"/>
      <c r="P66" s="521"/>
      <c r="Q66" s="521"/>
      <c r="R66" s="521"/>
      <c r="S66" s="521"/>
      <c r="T66" s="521"/>
      <c r="U66" s="521"/>
      <c r="V66" s="521"/>
      <c r="W66" s="521"/>
      <c r="X66" s="521"/>
      <c r="Y66" s="521"/>
      <c r="Z66" s="521"/>
      <c r="AA66" s="505"/>
      <c r="AB66" s="505"/>
      <c r="AC66" s="509"/>
      <c r="AD66" s="509"/>
    </row>
    <row r="67" spans="1:30" ht="36" x14ac:dyDescent="0.25">
      <c r="A67" s="503" t="s">
        <v>563</v>
      </c>
      <c r="B67" s="503" t="s">
        <v>161</v>
      </c>
      <c r="C67" s="503" t="s">
        <v>538</v>
      </c>
      <c r="D67" s="503" t="s">
        <v>539</v>
      </c>
      <c r="E67" s="503" t="s">
        <v>28</v>
      </c>
      <c r="F67" s="503" t="s">
        <v>540</v>
      </c>
      <c r="G67" s="503" t="s">
        <v>28</v>
      </c>
      <c r="H67" s="503" t="s">
        <v>564</v>
      </c>
      <c r="I67" s="503" t="s">
        <v>161</v>
      </c>
      <c r="J67" s="503" t="s">
        <v>510</v>
      </c>
      <c r="K67" s="503" t="s">
        <v>28</v>
      </c>
      <c r="L67" s="503" t="s">
        <v>511</v>
      </c>
      <c r="M67" s="503" t="s">
        <v>28</v>
      </c>
      <c r="N67" s="516" t="s">
        <v>512</v>
      </c>
      <c r="O67" s="516" t="s">
        <v>28</v>
      </c>
      <c r="P67" s="521"/>
      <c r="Q67" s="521"/>
      <c r="R67" s="521"/>
      <c r="S67" s="521"/>
      <c r="T67" s="521"/>
      <c r="U67" s="521"/>
      <c r="V67" s="521"/>
      <c r="W67" s="521"/>
      <c r="X67" s="521"/>
      <c r="Y67" s="521"/>
      <c r="Z67" s="521"/>
      <c r="AA67" s="505"/>
      <c r="AB67" s="505"/>
      <c r="AC67" s="505"/>
      <c r="AD67" s="505"/>
    </row>
    <row r="68" spans="1:30" ht="24" x14ac:dyDescent="0.25">
      <c r="A68" s="518" t="s">
        <v>546</v>
      </c>
      <c r="B68" s="506">
        <v>8740</v>
      </c>
      <c r="C68" s="506">
        <v>8740</v>
      </c>
      <c r="D68" s="506">
        <v>28</v>
      </c>
      <c r="E68" s="506">
        <v>0.3203661327231121</v>
      </c>
      <c r="F68" s="506">
        <v>8712</v>
      </c>
      <c r="G68" s="533">
        <v>99.679633867276891</v>
      </c>
      <c r="H68" s="536" t="s">
        <v>547</v>
      </c>
      <c r="I68" s="506">
        <v>8740</v>
      </c>
      <c r="J68" s="506">
        <v>7510</v>
      </c>
      <c r="K68" s="520">
        <v>85.926773455377571</v>
      </c>
      <c r="L68" s="506">
        <v>1229</v>
      </c>
      <c r="M68" s="506">
        <v>14.061784897025174</v>
      </c>
      <c r="N68" s="506">
        <v>1</v>
      </c>
      <c r="O68" s="529">
        <v>1.1441647597254006E-2</v>
      </c>
      <c r="P68" s="505"/>
      <c r="Q68" s="509"/>
      <c r="R68" s="509"/>
      <c r="S68" s="509"/>
      <c r="T68" s="505"/>
      <c r="U68" s="505"/>
      <c r="V68" s="505"/>
      <c r="W68" s="505"/>
      <c r="X68" s="505"/>
      <c r="Y68" s="505"/>
      <c r="Z68" s="505"/>
      <c r="AA68" s="505"/>
      <c r="AB68" s="505"/>
      <c r="AC68" s="505"/>
      <c r="AD68" s="505"/>
    </row>
    <row r="69" spans="1:30" x14ac:dyDescent="0.25">
      <c r="A69" s="503" t="s">
        <v>53</v>
      </c>
      <c r="B69" s="506">
        <v>8740</v>
      </c>
      <c r="C69" s="506">
        <v>8740</v>
      </c>
      <c r="D69" s="506">
        <v>16</v>
      </c>
      <c r="E69" s="506">
        <v>0.18306636155606409</v>
      </c>
      <c r="F69" s="506">
        <v>8724</v>
      </c>
      <c r="G69" s="533">
        <v>99.816933638443942</v>
      </c>
      <c r="H69" s="536" t="s">
        <v>557</v>
      </c>
      <c r="I69" s="506">
        <v>8740</v>
      </c>
      <c r="J69" s="506">
        <v>6781</v>
      </c>
      <c r="K69" s="506">
        <v>77.585812356979403</v>
      </c>
      <c r="L69" s="506">
        <v>1958</v>
      </c>
      <c r="M69" s="506">
        <v>22.402745995423341</v>
      </c>
      <c r="N69" s="506">
        <v>1</v>
      </c>
      <c r="O69" s="529">
        <v>1.1441647597254006E-2</v>
      </c>
      <c r="P69" s="505"/>
      <c r="Q69" s="509"/>
      <c r="R69" s="509"/>
      <c r="S69" s="509"/>
      <c r="T69" s="505"/>
      <c r="U69" s="505"/>
      <c r="V69" s="505"/>
      <c r="W69" s="505"/>
      <c r="X69" s="505"/>
      <c r="Y69" s="505"/>
      <c r="Z69" s="505"/>
      <c r="AA69" s="505"/>
      <c r="AB69" s="505"/>
      <c r="AC69" s="505"/>
      <c r="AD69" s="505"/>
    </row>
    <row r="70" spans="1:30" ht="24" x14ac:dyDescent="0.25">
      <c r="A70" s="503" t="s">
        <v>560</v>
      </c>
      <c r="B70" s="506">
        <v>8740</v>
      </c>
      <c r="C70" s="506">
        <v>8740</v>
      </c>
      <c r="D70" s="506">
        <v>1</v>
      </c>
      <c r="E70" s="506">
        <v>1.1441647597254006E-2</v>
      </c>
      <c r="F70" s="506">
        <v>8739</v>
      </c>
      <c r="G70" s="533">
        <v>99.988558352402748</v>
      </c>
      <c r="H70" s="536" t="s">
        <v>561</v>
      </c>
      <c r="I70" s="506">
        <v>8740</v>
      </c>
      <c r="J70" s="506">
        <v>6576</v>
      </c>
      <c r="K70" s="506">
        <v>75.240274599542332</v>
      </c>
      <c r="L70" s="506">
        <v>2163</v>
      </c>
      <c r="M70" s="506">
        <v>24.748283752860413</v>
      </c>
      <c r="N70" s="506">
        <v>1</v>
      </c>
      <c r="O70" s="529">
        <v>1.1441647597254006E-2</v>
      </c>
      <c r="P70" s="505"/>
      <c r="Q70" s="509"/>
      <c r="R70" s="509"/>
      <c r="S70" s="509"/>
      <c r="T70" s="505"/>
      <c r="U70" s="505"/>
      <c r="V70" s="505"/>
      <c r="W70" s="505"/>
      <c r="X70" s="505"/>
      <c r="Y70" s="505"/>
      <c r="Z70" s="505"/>
      <c r="AA70" s="505"/>
      <c r="AB70" s="505"/>
      <c r="AC70" s="505"/>
      <c r="AD70" s="505"/>
    </row>
    <row r="71" spans="1:30" x14ac:dyDescent="0.25">
      <c r="A71" s="503" t="s">
        <v>139</v>
      </c>
      <c r="B71" s="506">
        <v>4653</v>
      </c>
      <c r="C71" s="506">
        <v>4653</v>
      </c>
      <c r="D71" s="506">
        <v>1</v>
      </c>
      <c r="E71" s="506">
        <v>2.1491510853212981E-2</v>
      </c>
      <c r="F71" s="506">
        <v>4652</v>
      </c>
      <c r="G71" s="533">
        <v>99.97850848914679</v>
      </c>
      <c r="H71" s="536" t="s">
        <v>549</v>
      </c>
      <c r="I71" s="506">
        <v>8740</v>
      </c>
      <c r="J71" s="506">
        <v>6661</v>
      </c>
      <c r="K71" s="506">
        <v>76.212814645308924</v>
      </c>
      <c r="L71" s="506">
        <v>2078</v>
      </c>
      <c r="M71" s="506">
        <v>23.77574370709382</v>
      </c>
      <c r="N71" s="506">
        <v>1</v>
      </c>
      <c r="O71" s="529">
        <v>1.1441647597254006E-2</v>
      </c>
      <c r="P71" s="505"/>
      <c r="Q71" s="509"/>
      <c r="R71" s="509"/>
      <c r="S71" s="509"/>
      <c r="T71" s="505"/>
      <c r="U71" s="505"/>
      <c r="V71" s="505"/>
      <c r="W71" s="505"/>
      <c r="X71" s="505"/>
      <c r="Y71" s="505"/>
      <c r="Z71" s="505"/>
      <c r="AA71" s="505"/>
      <c r="AB71" s="505"/>
      <c r="AC71" s="505"/>
      <c r="AD71" s="505"/>
    </row>
    <row r="72" spans="1:30" x14ac:dyDescent="0.25">
      <c r="A72" s="510"/>
      <c r="B72" s="512"/>
      <c r="C72" s="512"/>
      <c r="D72" s="512"/>
      <c r="E72" s="512"/>
      <c r="F72" s="512"/>
      <c r="G72" s="512"/>
      <c r="H72" s="536" t="s">
        <v>562</v>
      </c>
      <c r="I72" s="506">
        <v>8740</v>
      </c>
      <c r="J72" s="506">
        <v>7348</v>
      </c>
      <c r="K72" s="506">
        <v>84.073226544622429</v>
      </c>
      <c r="L72" s="506">
        <v>1391</v>
      </c>
      <c r="M72" s="506">
        <v>15.915331807780319</v>
      </c>
      <c r="N72" s="506">
        <v>1</v>
      </c>
      <c r="O72" s="529">
        <v>1.1441647597254006E-2</v>
      </c>
      <c r="P72" s="505"/>
      <c r="Q72" s="509"/>
      <c r="R72" s="509"/>
      <c r="S72" s="509"/>
      <c r="T72" s="505"/>
      <c r="U72" s="505"/>
      <c r="V72" s="505"/>
      <c r="W72" s="505"/>
      <c r="X72" s="505"/>
      <c r="Y72" s="505"/>
      <c r="Z72" s="505"/>
      <c r="AA72" s="505"/>
      <c r="AB72" s="505"/>
      <c r="AC72" s="505"/>
      <c r="AD72" s="505"/>
    </row>
    <row r="73" spans="1:30" x14ac:dyDescent="0.25">
      <c r="A73" s="510"/>
      <c r="B73" s="512"/>
      <c r="C73" s="512"/>
      <c r="D73" s="512"/>
      <c r="E73" s="512"/>
      <c r="F73" s="512"/>
      <c r="G73" s="512"/>
      <c r="H73" s="536" t="s">
        <v>51</v>
      </c>
      <c r="I73" s="506">
        <v>8740</v>
      </c>
      <c r="J73" s="506">
        <v>6984</v>
      </c>
      <c r="K73" s="506">
        <v>79.908466819221971</v>
      </c>
      <c r="L73" s="506">
        <v>1755</v>
      </c>
      <c r="M73" s="506">
        <v>20.080091533180777</v>
      </c>
      <c r="N73" s="506">
        <v>1</v>
      </c>
      <c r="O73" s="529">
        <v>1.1441647597254006E-2</v>
      </c>
      <c r="P73" s="505"/>
      <c r="Q73" s="509"/>
      <c r="R73" s="509"/>
      <c r="S73" s="509"/>
      <c r="T73" s="505"/>
      <c r="U73" s="505"/>
      <c r="V73" s="505"/>
      <c r="W73" s="505"/>
      <c r="X73" s="505"/>
      <c r="Y73" s="505"/>
      <c r="Z73" s="505"/>
      <c r="AA73" s="505"/>
      <c r="AB73" s="505"/>
      <c r="AC73" s="505"/>
      <c r="AD73" s="505"/>
    </row>
    <row r="74" spans="1:30" ht="36" x14ac:dyDescent="0.25">
      <c r="A74" s="503" t="s">
        <v>565</v>
      </c>
      <c r="B74" s="503" t="s">
        <v>161</v>
      </c>
      <c r="C74" s="503" t="s">
        <v>538</v>
      </c>
      <c r="D74" s="503" t="s">
        <v>539</v>
      </c>
      <c r="E74" s="503" t="s">
        <v>28</v>
      </c>
      <c r="F74" s="503" t="s">
        <v>540</v>
      </c>
      <c r="G74" s="503" t="s">
        <v>28</v>
      </c>
      <c r="H74" s="503" t="s">
        <v>566</v>
      </c>
      <c r="I74" s="503" t="s">
        <v>161</v>
      </c>
      <c r="J74" s="503" t="s">
        <v>510</v>
      </c>
      <c r="K74" s="503" t="s">
        <v>28</v>
      </c>
      <c r="L74" s="503" t="s">
        <v>511</v>
      </c>
      <c r="M74" s="503" t="s">
        <v>28</v>
      </c>
      <c r="N74" s="516" t="s">
        <v>512</v>
      </c>
      <c r="O74" s="516" t="s">
        <v>28</v>
      </c>
      <c r="P74" s="505"/>
      <c r="Q74" s="509"/>
      <c r="R74" s="509"/>
      <c r="S74" s="509"/>
      <c r="T74" s="505"/>
      <c r="U74" s="505"/>
      <c r="V74" s="505"/>
      <c r="W74" s="505"/>
      <c r="X74" s="505"/>
      <c r="Y74" s="505"/>
      <c r="Z74" s="505"/>
      <c r="AA74" s="505"/>
      <c r="AB74" s="505"/>
      <c r="AC74" s="505"/>
      <c r="AD74" s="505"/>
    </row>
    <row r="75" spans="1:30" ht="24" x14ac:dyDescent="0.25">
      <c r="A75" s="503" t="s">
        <v>546</v>
      </c>
      <c r="B75" s="506">
        <v>7506</v>
      </c>
      <c r="C75" s="506">
        <v>7506</v>
      </c>
      <c r="D75" s="506">
        <v>4</v>
      </c>
      <c r="E75" s="506">
        <v>5.3290700772715159E-2</v>
      </c>
      <c r="F75" s="506">
        <v>7502</v>
      </c>
      <c r="G75" s="533">
        <v>99.946709299227294</v>
      </c>
      <c r="H75" s="503" t="s">
        <v>547</v>
      </c>
      <c r="I75" s="506">
        <v>7506</v>
      </c>
      <c r="J75" s="506">
        <v>6640</v>
      </c>
      <c r="K75" s="506">
        <v>88.462563282707166</v>
      </c>
      <c r="L75" s="506">
        <v>866</v>
      </c>
      <c r="M75" s="506">
        <v>11.537436717292833</v>
      </c>
      <c r="N75" s="506">
        <v>0</v>
      </c>
      <c r="O75" s="529">
        <v>0</v>
      </c>
      <c r="P75" s="505"/>
      <c r="Q75" s="509"/>
      <c r="R75" s="509"/>
      <c r="S75" s="509"/>
      <c r="T75" s="505"/>
      <c r="U75" s="505"/>
      <c r="V75" s="505"/>
      <c r="W75" s="505"/>
      <c r="X75" s="505"/>
      <c r="Y75" s="505"/>
      <c r="Z75" s="505"/>
      <c r="AA75" s="505"/>
      <c r="AB75" s="505"/>
      <c r="AC75" s="505"/>
      <c r="AD75" s="505"/>
    </row>
    <row r="76" spans="1:30" x14ac:dyDescent="0.25">
      <c r="A76" s="503" t="s">
        <v>53</v>
      </c>
      <c r="B76" s="506">
        <v>7506</v>
      </c>
      <c r="C76" s="506">
        <v>7506</v>
      </c>
      <c r="D76" s="506">
        <v>8</v>
      </c>
      <c r="E76" s="506">
        <v>0.10658140154543032</v>
      </c>
      <c r="F76" s="506">
        <v>7498</v>
      </c>
      <c r="G76" s="533">
        <v>99.893418598454559</v>
      </c>
      <c r="H76" s="503" t="s">
        <v>567</v>
      </c>
      <c r="I76" s="506">
        <v>7506</v>
      </c>
      <c r="J76" s="506">
        <v>6329</v>
      </c>
      <c r="K76" s="506">
        <v>84.319211297628556</v>
      </c>
      <c r="L76" s="506">
        <v>1177</v>
      </c>
      <c r="M76" s="506">
        <v>15.680788702371437</v>
      </c>
      <c r="N76" s="506">
        <v>0</v>
      </c>
      <c r="O76" s="529">
        <v>0</v>
      </c>
      <c r="P76" s="266"/>
      <c r="Q76" s="509"/>
      <c r="R76" s="500"/>
      <c r="S76" s="509"/>
      <c r="T76" s="505"/>
      <c r="U76" s="505"/>
      <c r="V76" s="505"/>
      <c r="W76" s="505"/>
      <c r="X76" s="505"/>
      <c r="Y76" s="505"/>
      <c r="Z76" s="505"/>
      <c r="AA76" s="505"/>
      <c r="AB76" s="505"/>
      <c r="AC76" s="505"/>
      <c r="AD76" s="505"/>
    </row>
    <row r="77" spans="1:30" ht="24" x14ac:dyDescent="0.25">
      <c r="A77" s="503" t="s">
        <v>532</v>
      </c>
      <c r="B77" s="506">
        <v>7506</v>
      </c>
      <c r="C77" s="506">
        <v>7506</v>
      </c>
      <c r="D77" s="506">
        <v>3</v>
      </c>
      <c r="E77" s="506">
        <v>3.9968025579536368E-2</v>
      </c>
      <c r="F77" s="506">
        <v>7503</v>
      </c>
      <c r="G77" s="533">
        <v>99.96003197442046</v>
      </c>
      <c r="H77" s="503" t="s">
        <v>561</v>
      </c>
      <c r="I77" s="506">
        <v>7506</v>
      </c>
      <c r="J77" s="506">
        <v>5616</v>
      </c>
      <c r="K77" s="506">
        <v>74.82014388489209</v>
      </c>
      <c r="L77" s="506">
        <v>1890</v>
      </c>
      <c r="M77" s="506">
        <v>25.179856115107913</v>
      </c>
      <c r="N77" s="506">
        <v>0</v>
      </c>
      <c r="O77" s="529">
        <v>0</v>
      </c>
      <c r="P77" s="266"/>
      <c r="Q77" s="509"/>
      <c r="R77" s="500"/>
      <c r="S77" s="509"/>
      <c r="T77" s="512"/>
      <c r="U77" s="512"/>
      <c r="V77" s="512"/>
      <c r="W77" s="512"/>
      <c r="X77" s="512"/>
      <c r="Y77" s="505"/>
      <c r="Z77" s="505"/>
      <c r="AA77" s="505"/>
      <c r="AB77" s="505"/>
      <c r="AC77" s="505"/>
      <c r="AD77" s="505"/>
    </row>
    <row r="78" spans="1:30" ht="24" x14ac:dyDescent="0.25">
      <c r="A78" s="503" t="s">
        <v>568</v>
      </c>
      <c r="B78" s="506">
        <v>7506</v>
      </c>
      <c r="C78" s="506">
        <v>7506</v>
      </c>
      <c r="D78" s="506">
        <v>3</v>
      </c>
      <c r="E78" s="506">
        <v>3.9968025579536368E-2</v>
      </c>
      <c r="F78" s="506">
        <v>7503</v>
      </c>
      <c r="G78" s="533">
        <v>99.96003197442046</v>
      </c>
      <c r="H78" s="503" t="s">
        <v>549</v>
      </c>
      <c r="I78" s="506">
        <v>7506</v>
      </c>
      <c r="J78" s="506">
        <v>5587</v>
      </c>
      <c r="K78" s="506">
        <v>74.43378630428991</v>
      </c>
      <c r="L78" s="506">
        <v>1919</v>
      </c>
      <c r="M78" s="506">
        <v>25.5662136957101</v>
      </c>
      <c r="N78" s="506">
        <v>0</v>
      </c>
      <c r="O78" s="529">
        <v>0</v>
      </c>
      <c r="P78" s="266"/>
      <c r="Q78" s="509"/>
      <c r="R78" s="500"/>
      <c r="S78" s="509"/>
      <c r="T78" s="512"/>
      <c r="U78" s="512"/>
      <c r="V78" s="512"/>
      <c r="W78" s="512"/>
      <c r="X78" s="512"/>
      <c r="Y78" s="505"/>
      <c r="Z78" s="505"/>
      <c r="AA78" s="505"/>
      <c r="AB78" s="505"/>
      <c r="AC78" s="505"/>
      <c r="AD78" s="505"/>
    </row>
    <row r="79" spans="1:30" ht="24" x14ac:dyDescent="0.25">
      <c r="A79" s="503" t="s">
        <v>560</v>
      </c>
      <c r="B79" s="506">
        <v>7506</v>
      </c>
      <c r="C79" s="506">
        <v>7506</v>
      </c>
      <c r="D79" s="506">
        <v>1</v>
      </c>
      <c r="E79" s="506">
        <v>1.332267519317879E-2</v>
      </c>
      <c r="F79" s="506">
        <v>7505</v>
      </c>
      <c r="G79" s="533">
        <v>99.98667732480682</v>
      </c>
      <c r="H79" s="503" t="s">
        <v>562</v>
      </c>
      <c r="I79" s="506">
        <v>7506</v>
      </c>
      <c r="J79" s="506">
        <v>6165</v>
      </c>
      <c r="K79" s="506">
        <v>82.134292565947248</v>
      </c>
      <c r="L79" s="506">
        <v>1341</v>
      </c>
      <c r="M79" s="506">
        <v>17.865707434052759</v>
      </c>
      <c r="N79" s="506">
        <v>0</v>
      </c>
      <c r="O79" s="529">
        <v>0</v>
      </c>
      <c r="P79" s="266"/>
      <c r="Q79" s="509"/>
      <c r="R79" s="500"/>
      <c r="S79" s="509"/>
      <c r="T79" s="505"/>
      <c r="U79" s="505"/>
      <c r="V79" s="505"/>
      <c r="W79" s="505"/>
      <c r="X79" s="505"/>
      <c r="Y79" s="505"/>
      <c r="Z79" s="505"/>
      <c r="AA79" s="505"/>
      <c r="AB79" s="505"/>
      <c r="AC79" s="505"/>
      <c r="AD79" s="505"/>
    </row>
    <row r="80" spans="1:30" x14ac:dyDescent="0.25">
      <c r="A80" s="503" t="s">
        <v>139</v>
      </c>
      <c r="B80" s="506">
        <v>4811</v>
      </c>
      <c r="C80" s="506">
        <v>4811</v>
      </c>
      <c r="D80" s="506">
        <v>0</v>
      </c>
      <c r="E80" s="506">
        <v>0</v>
      </c>
      <c r="F80" s="506">
        <v>4811</v>
      </c>
      <c r="G80" s="533">
        <v>100</v>
      </c>
      <c r="H80" s="510"/>
      <c r="I80" s="512"/>
      <c r="J80" s="512"/>
      <c r="K80" s="512"/>
      <c r="L80" s="512"/>
      <c r="M80" s="512"/>
      <c r="N80" s="512"/>
      <c r="O80" s="512"/>
      <c r="P80" s="266"/>
      <c r="Q80" s="509"/>
      <c r="R80" s="500"/>
      <c r="S80" s="509"/>
      <c r="T80" s="505"/>
      <c r="U80" s="505"/>
      <c r="V80" s="505"/>
      <c r="W80" s="505"/>
      <c r="X80" s="505"/>
      <c r="Y80" s="505"/>
      <c r="Z80" s="505"/>
      <c r="AA80" s="505"/>
      <c r="AB80" s="505"/>
      <c r="AC80" s="505"/>
      <c r="AD80" s="505"/>
    </row>
    <row r="81" spans="1:30" ht="36" x14ac:dyDescent="0.25">
      <c r="A81" s="503" t="s">
        <v>569</v>
      </c>
      <c r="B81" s="503" t="s">
        <v>161</v>
      </c>
      <c r="C81" s="503" t="s">
        <v>538</v>
      </c>
      <c r="D81" s="503" t="s">
        <v>539</v>
      </c>
      <c r="E81" s="503" t="s">
        <v>28</v>
      </c>
      <c r="F81" s="503" t="s">
        <v>540</v>
      </c>
      <c r="G81" s="503" t="s">
        <v>28</v>
      </c>
      <c r="H81" s="518" t="s">
        <v>570</v>
      </c>
      <c r="I81" s="518" t="s">
        <v>161</v>
      </c>
      <c r="J81" s="518" t="s">
        <v>511</v>
      </c>
      <c r="K81" s="518" t="s">
        <v>28</v>
      </c>
      <c r="L81" s="518" t="s">
        <v>512</v>
      </c>
      <c r="M81" s="518" t="s">
        <v>28</v>
      </c>
      <c r="N81" s="501" t="s">
        <v>512</v>
      </c>
      <c r="O81" s="501" t="s">
        <v>28</v>
      </c>
      <c r="P81" s="266"/>
      <c r="Q81" s="266"/>
      <c r="R81" s="266"/>
      <c r="S81" s="505"/>
      <c r="T81" s="505"/>
      <c r="U81" s="505"/>
      <c r="V81" s="505"/>
      <c r="W81" s="505"/>
      <c r="X81" s="505"/>
      <c r="Y81" s="505"/>
      <c r="Z81" s="505"/>
      <c r="AA81" s="505"/>
      <c r="AB81" s="505"/>
      <c r="AC81" s="505"/>
      <c r="AD81" s="505"/>
    </row>
    <row r="82" spans="1:30" ht="24" x14ac:dyDescent="0.25">
      <c r="A82" s="503" t="s">
        <v>546</v>
      </c>
      <c r="B82" s="506">
        <v>6054</v>
      </c>
      <c r="C82" s="506">
        <v>6054</v>
      </c>
      <c r="D82" s="506">
        <v>4</v>
      </c>
      <c r="E82" s="506">
        <v>6.6072018500165169E-2</v>
      </c>
      <c r="F82" s="506">
        <v>6050</v>
      </c>
      <c r="G82" s="533">
        <v>99.933927981499835</v>
      </c>
      <c r="H82" s="503" t="s">
        <v>547</v>
      </c>
      <c r="I82" s="506">
        <v>6054</v>
      </c>
      <c r="J82" s="506">
        <v>5403</v>
      </c>
      <c r="K82" s="506">
        <v>89.246778989098118</v>
      </c>
      <c r="L82" s="506">
        <v>651</v>
      </c>
      <c r="M82" s="506">
        <v>10.753221010901882</v>
      </c>
      <c r="N82" s="506">
        <v>0</v>
      </c>
      <c r="O82" s="529">
        <v>0</v>
      </c>
      <c r="P82" s="266"/>
      <c r="Q82" s="509"/>
      <c r="R82" s="500"/>
      <c r="S82" s="509"/>
      <c r="T82" s="505"/>
      <c r="U82" s="505"/>
      <c r="V82" s="505"/>
      <c r="W82" s="505"/>
      <c r="X82" s="505"/>
      <c r="Y82" s="505"/>
      <c r="Z82" s="505"/>
      <c r="AA82" s="505"/>
      <c r="AB82" s="505"/>
      <c r="AC82" s="505"/>
      <c r="AD82" s="505"/>
    </row>
    <row r="83" spans="1:30" x14ac:dyDescent="0.25">
      <c r="A83" s="503" t="s">
        <v>53</v>
      </c>
      <c r="B83" s="506">
        <v>6054</v>
      </c>
      <c r="C83" s="506">
        <v>6054</v>
      </c>
      <c r="D83" s="506">
        <v>7</v>
      </c>
      <c r="E83" s="506">
        <v>0.11562603237528907</v>
      </c>
      <c r="F83" s="506">
        <v>6047</v>
      </c>
      <c r="G83" s="533">
        <v>99.884373967624711</v>
      </c>
      <c r="H83" s="503" t="s">
        <v>567</v>
      </c>
      <c r="I83" s="506">
        <v>6054</v>
      </c>
      <c r="J83" s="506">
        <v>5276</v>
      </c>
      <c r="K83" s="506">
        <v>87.148992401717877</v>
      </c>
      <c r="L83" s="506">
        <v>778</v>
      </c>
      <c r="M83" s="506">
        <v>12.851007598282127</v>
      </c>
      <c r="N83" s="506">
        <v>0</v>
      </c>
      <c r="O83" s="529">
        <v>0</v>
      </c>
      <c r="P83" s="266"/>
      <c r="Q83" s="509"/>
      <c r="R83" s="500"/>
      <c r="S83" s="509"/>
      <c r="T83" s="505"/>
      <c r="U83" s="505"/>
      <c r="V83" s="505"/>
      <c r="W83" s="505"/>
      <c r="X83" s="505"/>
      <c r="Y83" s="505"/>
      <c r="Z83" s="505"/>
      <c r="AA83" s="505"/>
      <c r="AB83" s="505"/>
      <c r="AC83" s="505"/>
      <c r="AD83" s="505"/>
    </row>
    <row r="84" spans="1:30" ht="24" x14ac:dyDescent="0.25">
      <c r="A84" s="503" t="s">
        <v>571</v>
      </c>
      <c r="B84" s="506">
        <v>6054</v>
      </c>
      <c r="C84" s="506">
        <v>6054</v>
      </c>
      <c r="D84" s="506">
        <v>3</v>
      </c>
      <c r="E84" s="506">
        <v>4.9554013875123884E-2</v>
      </c>
      <c r="F84" s="506">
        <v>6051</v>
      </c>
      <c r="G84" s="533">
        <v>99.950445986124876</v>
      </c>
      <c r="H84" s="503" t="s">
        <v>561</v>
      </c>
      <c r="I84" s="506">
        <v>6054</v>
      </c>
      <c r="J84" s="506">
        <v>4638</v>
      </c>
      <c r="K84" s="506">
        <v>76.610505450941531</v>
      </c>
      <c r="L84" s="506">
        <v>1416</v>
      </c>
      <c r="M84" s="506">
        <v>23.389494549058472</v>
      </c>
      <c r="N84" s="506">
        <v>0</v>
      </c>
      <c r="O84" s="529">
        <v>0</v>
      </c>
      <c r="P84" s="266"/>
      <c r="Q84" s="509"/>
      <c r="R84" s="500"/>
      <c r="S84" s="557" t="s">
        <v>572</v>
      </c>
      <c r="T84" s="557"/>
      <c r="U84" s="557"/>
      <c r="V84" s="557"/>
      <c r="W84" s="557"/>
      <c r="X84" s="557"/>
      <c r="Y84" s="505"/>
      <c r="Z84" s="505"/>
      <c r="AA84" s="505"/>
      <c r="AB84" s="505"/>
      <c r="AC84" s="505"/>
      <c r="AD84" s="505"/>
    </row>
    <row r="85" spans="1:30" ht="24" x14ac:dyDescent="0.25">
      <c r="A85" s="503" t="s">
        <v>573</v>
      </c>
      <c r="B85" s="506">
        <v>6054</v>
      </c>
      <c r="C85" s="506">
        <v>6054</v>
      </c>
      <c r="D85" s="506">
        <v>3</v>
      </c>
      <c r="E85" s="506">
        <v>4.9554013875123884E-2</v>
      </c>
      <c r="F85" s="506">
        <v>6051</v>
      </c>
      <c r="G85" s="533">
        <v>99.950445986124876</v>
      </c>
      <c r="H85" s="503" t="s">
        <v>549</v>
      </c>
      <c r="I85" s="506">
        <v>6054</v>
      </c>
      <c r="J85" s="506">
        <v>4669</v>
      </c>
      <c r="K85" s="506">
        <v>77.12256359431781</v>
      </c>
      <c r="L85" s="506">
        <v>1385</v>
      </c>
      <c r="M85" s="506">
        <v>22.877436405682193</v>
      </c>
      <c r="N85" s="506">
        <v>0</v>
      </c>
      <c r="O85" s="529">
        <v>0</v>
      </c>
      <c r="P85" s="266"/>
      <c r="Q85" s="509"/>
      <c r="R85" s="500"/>
      <c r="S85" s="558" t="s">
        <v>574</v>
      </c>
      <c r="T85" s="558"/>
      <c r="U85" s="558"/>
      <c r="V85" s="558"/>
      <c r="W85" s="558"/>
      <c r="X85" s="558"/>
      <c r="Y85" s="505"/>
      <c r="Z85" s="505"/>
      <c r="AA85" s="505"/>
      <c r="AB85" s="505"/>
      <c r="AC85" s="505"/>
      <c r="AD85" s="505"/>
    </row>
    <row r="86" spans="1:30" ht="24" x14ac:dyDescent="0.25">
      <c r="A86" s="503" t="s">
        <v>560</v>
      </c>
      <c r="B86" s="506">
        <v>6054</v>
      </c>
      <c r="C86" s="506">
        <v>6054</v>
      </c>
      <c r="D86" s="506">
        <v>2</v>
      </c>
      <c r="E86" s="506">
        <v>3.3036009250082585E-2</v>
      </c>
      <c r="F86" s="506">
        <v>6052</v>
      </c>
      <c r="G86" s="533">
        <v>99.966963990749917</v>
      </c>
      <c r="H86" s="503" t="s">
        <v>562</v>
      </c>
      <c r="I86" s="506">
        <v>6054</v>
      </c>
      <c r="J86" s="506">
        <v>5087</v>
      </c>
      <c r="K86" s="506">
        <v>84.027089527585062</v>
      </c>
      <c r="L86" s="506">
        <v>967</v>
      </c>
      <c r="M86" s="506">
        <v>15.972910472414933</v>
      </c>
      <c r="N86" s="506">
        <v>0</v>
      </c>
      <c r="O86" s="529">
        <v>0</v>
      </c>
      <c r="P86" s="266"/>
      <c r="Q86" s="509"/>
      <c r="R86" s="500"/>
      <c r="S86" s="559" t="s">
        <v>575</v>
      </c>
      <c r="T86" s="559"/>
      <c r="U86" s="559"/>
      <c r="V86" s="559"/>
      <c r="W86" s="559"/>
      <c r="X86" s="559"/>
      <c r="Y86" s="505"/>
      <c r="Z86" s="505"/>
      <c r="AA86" s="266"/>
      <c r="AB86" s="266"/>
      <c r="AC86" s="266"/>
      <c r="AD86" s="266"/>
    </row>
    <row r="87" spans="1:30" x14ac:dyDescent="0.25">
      <c r="A87" s="503" t="s">
        <v>139</v>
      </c>
      <c r="B87" s="506">
        <v>3582</v>
      </c>
      <c r="C87" s="506">
        <v>3582</v>
      </c>
      <c r="D87" s="506">
        <v>0</v>
      </c>
      <c r="E87" s="506">
        <v>0</v>
      </c>
      <c r="F87" s="506">
        <v>3582</v>
      </c>
      <c r="G87" s="533">
        <v>100</v>
      </c>
      <c r="H87" s="266"/>
      <c r="I87" s="266"/>
      <c r="J87" s="266"/>
      <c r="K87" s="266"/>
      <c r="L87" s="266"/>
      <c r="M87" s="266"/>
      <c r="N87" s="266"/>
      <c r="O87" s="266"/>
      <c r="P87" s="266"/>
      <c r="Q87" s="509"/>
      <c r="R87" s="224"/>
      <c r="S87" s="224"/>
      <c r="T87" s="224"/>
      <c r="U87" s="224"/>
      <c r="V87" s="224"/>
      <c r="W87" s="224"/>
      <c r="X87" s="512"/>
      <c r="Y87" s="505"/>
      <c r="Z87" s="505"/>
      <c r="AA87" s="505"/>
      <c r="AB87" s="505"/>
      <c r="AC87" s="505"/>
      <c r="AD87" s="505"/>
    </row>
    <row r="88" spans="1:30" x14ac:dyDescent="0.25">
      <c r="A88" s="224"/>
      <c r="B88" s="547" t="s">
        <v>109</v>
      </c>
      <c r="C88" s="547"/>
      <c r="D88" s="547"/>
      <c r="E88" s="547"/>
      <c r="F88" s="224"/>
      <c r="G88" s="224"/>
      <c r="S88" s="224"/>
      <c r="T88" s="224"/>
      <c r="U88" s="224"/>
      <c r="V88" s="67" t="s">
        <v>165</v>
      </c>
      <c r="W88" s="224"/>
      <c r="X88" s="224"/>
      <c r="Y88" s="224"/>
      <c r="Z88" s="224"/>
      <c r="AA88" s="537"/>
      <c r="AB88" s="537"/>
      <c r="AC88" s="537"/>
      <c r="AD88" s="537"/>
    </row>
    <row r="89" spans="1:30" x14ac:dyDescent="0.25">
      <c r="B89" s="502"/>
      <c r="C89" s="502"/>
      <c r="D89" s="502"/>
      <c r="E89" s="502"/>
      <c r="AA89" s="224"/>
      <c r="AB89" s="224"/>
      <c r="AC89" s="224"/>
      <c r="AD89" s="224"/>
    </row>
    <row r="90" spans="1:30" x14ac:dyDescent="0.25">
      <c r="B90" s="502"/>
      <c r="C90" s="555" t="s">
        <v>164</v>
      </c>
      <c r="D90" s="555"/>
      <c r="E90" s="502"/>
    </row>
    <row r="91" spans="1:30" x14ac:dyDescent="0.25">
      <c r="B91" s="548" t="s">
        <v>576</v>
      </c>
      <c r="C91" s="548"/>
      <c r="D91" s="548"/>
      <c r="E91" s="548"/>
      <c r="S91" s="549" t="s">
        <v>236</v>
      </c>
      <c r="T91" s="549"/>
      <c r="U91" s="549"/>
      <c r="V91" s="549"/>
      <c r="W91" s="549"/>
      <c r="X91" s="549"/>
    </row>
  </sheetData>
  <mergeCells count="52">
    <mergeCell ref="U20:W20"/>
    <mergeCell ref="X20:Z20"/>
    <mergeCell ref="AA20:AC20"/>
    <mergeCell ref="B22:J22"/>
    <mergeCell ref="A29:A30"/>
    <mergeCell ref="B29:D29"/>
    <mergeCell ref="E29:G29"/>
    <mergeCell ref="H29:J29"/>
    <mergeCell ref="K29:M29"/>
    <mergeCell ref="O29:T35"/>
    <mergeCell ref="A20:A21"/>
    <mergeCell ref="B20:D20"/>
    <mergeCell ref="E20:G20"/>
    <mergeCell ref="H20:J20"/>
    <mergeCell ref="R20:R21"/>
    <mergeCell ref="S20:S21"/>
    <mergeCell ref="V29:X29"/>
    <mergeCell ref="Y29:AA29"/>
    <mergeCell ref="AB29:AD29"/>
    <mergeCell ref="B31:M31"/>
    <mergeCell ref="A38:A40"/>
    <mergeCell ref="B38:B40"/>
    <mergeCell ref="C38:Q38"/>
    <mergeCell ref="R38:Z44"/>
    <mergeCell ref="C39:E39"/>
    <mergeCell ref="F39:H39"/>
    <mergeCell ref="AA58:AB60"/>
    <mergeCell ref="I39:K39"/>
    <mergeCell ref="L39:N39"/>
    <mergeCell ref="O39:Q39"/>
    <mergeCell ref="A45:A47"/>
    <mergeCell ref="B45:B47"/>
    <mergeCell ref="C45:Z45"/>
    <mergeCell ref="C46:E46"/>
    <mergeCell ref="F46:H46"/>
    <mergeCell ref="I46:K46"/>
    <mergeCell ref="L46:N46"/>
    <mergeCell ref="Z61:Z62"/>
    <mergeCell ref="S84:X84"/>
    <mergeCell ref="S85:X85"/>
    <mergeCell ref="S86:X86"/>
    <mergeCell ref="O46:Q46"/>
    <mergeCell ref="R46:T46"/>
    <mergeCell ref="U46:W46"/>
    <mergeCell ref="X46:Z46"/>
    <mergeCell ref="Y53:Z59"/>
    <mergeCell ref="B88:E88"/>
    <mergeCell ref="B91:E91"/>
    <mergeCell ref="S91:X91"/>
    <mergeCell ref="P61:P62"/>
    <mergeCell ref="Q61:Y61"/>
    <mergeCell ref="C90:D90"/>
  </mergeCells>
  <pageMargins left="7.874015748031496E-2" right="7.874015748031496E-2" top="7.874015748031496E-2" bottom="7.874015748031496E-2"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showZeros="0" workbookViewId="0">
      <pane xSplit="2" ySplit="7" topLeftCell="C8" activePane="bottomRight" state="frozen"/>
      <selection pane="topRight" activeCell="C1" sqref="C1"/>
      <selection pane="bottomLeft" activeCell="A8" sqref="A8"/>
      <selection pane="bottomRight" activeCell="C8" sqref="C8"/>
    </sheetView>
  </sheetViews>
  <sheetFormatPr defaultColWidth="8.88671875" defaultRowHeight="12" x14ac:dyDescent="0.2"/>
  <cols>
    <col min="1" max="1" width="3.21875" style="314" customWidth="1"/>
    <col min="2" max="2" width="12.109375" style="314" customWidth="1"/>
    <col min="3" max="6" width="5" style="314" customWidth="1"/>
    <col min="7" max="7" width="5.33203125" style="314" customWidth="1"/>
    <col min="8" max="11" width="5.77734375" style="314" customWidth="1"/>
    <col min="12" max="12" width="9.33203125" style="314" customWidth="1"/>
    <col min="13" max="13" width="3.109375" style="314" customWidth="1"/>
    <col min="14" max="14" width="3.21875" style="314" customWidth="1"/>
    <col min="15" max="15" width="12.21875" style="314" customWidth="1"/>
    <col min="16" max="17" width="5.77734375" style="314" customWidth="1"/>
    <col min="18" max="18" width="5.33203125" style="314" customWidth="1"/>
    <col min="19" max="19" width="5.21875" style="314" customWidth="1"/>
    <col min="20" max="20" width="5.77734375" style="314" customWidth="1"/>
    <col min="21" max="24" width="5.21875" style="314" customWidth="1"/>
    <col min="25" max="25" width="7.6640625" style="314" customWidth="1"/>
    <col min="26" max="16384" width="8.88671875" style="314"/>
  </cols>
  <sheetData>
    <row r="1" spans="1:25" ht="12.75" x14ac:dyDescent="0.2">
      <c r="A1" s="169" t="s">
        <v>65</v>
      </c>
      <c r="B1" s="266"/>
      <c r="C1" s="266"/>
      <c r="D1" s="266"/>
      <c r="E1" s="266"/>
      <c r="F1" s="266"/>
      <c r="G1" s="266"/>
      <c r="H1" s="266"/>
      <c r="I1" s="266"/>
      <c r="J1" s="267"/>
      <c r="K1" s="266"/>
      <c r="L1" s="266"/>
      <c r="M1" s="266"/>
      <c r="N1" s="286"/>
      <c r="O1" s="266"/>
      <c r="P1" s="266"/>
      <c r="Q1" s="266"/>
      <c r="R1" s="266"/>
      <c r="S1" s="266"/>
      <c r="T1" s="266"/>
      <c r="U1" s="266"/>
      <c r="V1" s="266"/>
      <c r="W1" s="267"/>
      <c r="X1" s="267"/>
      <c r="Y1" s="266"/>
    </row>
    <row r="2" spans="1:25" x14ac:dyDescent="0.2">
      <c r="A2" s="306"/>
      <c r="B2" s="315"/>
      <c r="C2" s="315"/>
      <c r="D2" s="315"/>
      <c r="E2" s="266"/>
      <c r="F2" s="266"/>
      <c r="G2" s="306" t="s">
        <v>304</v>
      </c>
      <c r="H2" s="315"/>
      <c r="I2" s="266"/>
      <c r="J2" s="315"/>
      <c r="K2" s="266"/>
      <c r="L2" s="266"/>
      <c r="M2" s="266"/>
      <c r="N2" s="306"/>
      <c r="O2" s="315"/>
      <c r="P2" s="315"/>
      <c r="Q2" s="315"/>
      <c r="R2" s="266"/>
      <c r="S2" s="306" t="s">
        <v>303</v>
      </c>
      <c r="T2" s="306"/>
      <c r="U2" s="315"/>
      <c r="V2" s="266"/>
      <c r="W2" s="315"/>
      <c r="X2" s="315"/>
      <c r="Y2" s="266"/>
    </row>
    <row r="3" spans="1:25" x14ac:dyDescent="0.2">
      <c r="A3" s="306"/>
      <c r="B3" s="315"/>
      <c r="C3" s="315"/>
      <c r="D3" s="315"/>
      <c r="E3" s="266"/>
      <c r="F3" s="266"/>
      <c r="G3" s="316" t="s">
        <v>283</v>
      </c>
      <c r="H3" s="315"/>
      <c r="I3" s="266"/>
      <c r="J3" s="315"/>
      <c r="K3" s="266"/>
      <c r="L3" s="266"/>
      <c r="M3" s="266"/>
      <c r="N3" s="306"/>
      <c r="O3" s="315"/>
      <c r="P3" s="315"/>
      <c r="Q3" s="315"/>
      <c r="R3" s="266"/>
      <c r="S3" s="316" t="s">
        <v>283</v>
      </c>
      <c r="T3" s="316"/>
      <c r="U3" s="315"/>
      <c r="V3" s="266"/>
      <c r="W3" s="315"/>
      <c r="X3" s="315"/>
      <c r="Y3" s="266"/>
    </row>
    <row r="4" spans="1:25" x14ac:dyDescent="0.2">
      <c r="A4" s="317" t="s">
        <v>255</v>
      </c>
      <c r="B4" s="317" t="s">
        <v>284</v>
      </c>
      <c r="C4" s="318" t="s">
        <v>285</v>
      </c>
      <c r="D4" s="319"/>
      <c r="E4" s="319"/>
      <c r="F4" s="319"/>
      <c r="G4" s="319"/>
      <c r="H4" s="345" t="s">
        <v>326</v>
      </c>
      <c r="I4" s="320"/>
      <c r="J4" s="320"/>
      <c r="K4" s="321"/>
      <c r="L4" s="322"/>
      <c r="M4" s="266"/>
      <c r="N4" s="317" t="s">
        <v>255</v>
      </c>
      <c r="O4" s="317" t="s">
        <v>284</v>
      </c>
      <c r="P4" s="318" t="s">
        <v>285</v>
      </c>
      <c r="Q4" s="319"/>
      <c r="R4" s="319"/>
      <c r="S4" s="319"/>
      <c r="T4" s="319"/>
      <c r="U4" s="345" t="s">
        <v>326</v>
      </c>
      <c r="V4" s="320"/>
      <c r="W4" s="320"/>
      <c r="X4" s="320"/>
      <c r="Y4" s="317"/>
    </row>
    <row r="5" spans="1:25" ht="24" x14ac:dyDescent="0.2">
      <c r="A5" s="276" t="s">
        <v>29</v>
      </c>
      <c r="B5" s="276"/>
      <c r="C5" s="323" t="s">
        <v>299</v>
      </c>
      <c r="D5" s="323" t="s">
        <v>286</v>
      </c>
      <c r="E5" s="323" t="s">
        <v>287</v>
      </c>
      <c r="F5" s="36" t="s">
        <v>240</v>
      </c>
      <c r="G5" s="36" t="s">
        <v>16</v>
      </c>
      <c r="H5" s="324" t="s">
        <v>70</v>
      </c>
      <c r="I5" s="325" t="s">
        <v>288</v>
      </c>
      <c r="J5" s="325" t="s">
        <v>71</v>
      </c>
      <c r="K5" s="325" t="s">
        <v>16</v>
      </c>
      <c r="L5" s="276" t="s">
        <v>69</v>
      </c>
      <c r="M5" s="266"/>
      <c r="N5" s="276" t="s">
        <v>29</v>
      </c>
      <c r="O5" s="276"/>
      <c r="P5" s="323" t="s">
        <v>299</v>
      </c>
      <c r="Q5" s="323" t="s">
        <v>286</v>
      </c>
      <c r="R5" s="323" t="s">
        <v>287</v>
      </c>
      <c r="S5" s="36" t="s">
        <v>240</v>
      </c>
      <c r="T5" s="36" t="s">
        <v>16</v>
      </c>
      <c r="U5" s="324" t="s">
        <v>70</v>
      </c>
      <c r="V5" s="325" t="s">
        <v>288</v>
      </c>
      <c r="W5" s="325" t="s">
        <v>71</v>
      </c>
      <c r="X5" s="325" t="s">
        <v>16</v>
      </c>
      <c r="Y5" s="276" t="s">
        <v>69</v>
      </c>
    </row>
    <row r="6" spans="1:25" x14ac:dyDescent="0.2">
      <c r="A6" s="326"/>
      <c r="B6" s="327" t="s">
        <v>289</v>
      </c>
      <c r="C6" s="312">
        <f>SUM(C8:C47)</f>
        <v>0</v>
      </c>
      <c r="D6" s="312">
        <f>SUM(D8:D47)</f>
        <v>34</v>
      </c>
      <c r="E6" s="312">
        <f t="shared" ref="E6:K6" si="0">SUM(E8:E47)</f>
        <v>3</v>
      </c>
      <c r="F6" s="312">
        <f t="shared" si="0"/>
        <v>0</v>
      </c>
      <c r="G6" s="312">
        <f t="shared" si="0"/>
        <v>0</v>
      </c>
      <c r="H6" s="312">
        <f t="shared" si="0"/>
        <v>32</v>
      </c>
      <c r="I6" s="312">
        <f t="shared" si="0"/>
        <v>1</v>
      </c>
      <c r="J6" s="312">
        <f t="shared" si="0"/>
        <v>4</v>
      </c>
      <c r="K6" s="312">
        <f t="shared" si="0"/>
        <v>0</v>
      </c>
      <c r="L6" s="312"/>
      <c r="M6" s="266"/>
      <c r="N6" s="326"/>
      <c r="O6" s="327" t="s">
        <v>289</v>
      </c>
      <c r="P6" s="312">
        <f>SUM(P8:P47)</f>
        <v>0</v>
      </c>
      <c r="Q6" s="312">
        <f>SUM(Q8:Q47)</f>
        <v>54</v>
      </c>
      <c r="R6" s="312">
        <f t="shared" ref="R6:X6" si="1">SUM(R8:R47)</f>
        <v>1</v>
      </c>
      <c r="S6" s="312">
        <f t="shared" si="1"/>
        <v>0</v>
      </c>
      <c r="T6" s="312">
        <f t="shared" si="1"/>
        <v>0</v>
      </c>
      <c r="U6" s="312">
        <f t="shared" si="1"/>
        <v>52</v>
      </c>
      <c r="V6" s="312">
        <f t="shared" si="1"/>
        <v>1</v>
      </c>
      <c r="W6" s="312">
        <f t="shared" si="1"/>
        <v>2</v>
      </c>
      <c r="X6" s="312">
        <f t="shared" si="1"/>
        <v>0</v>
      </c>
      <c r="Y6" s="312">
        <f>SUM(Y8:Y46)</f>
        <v>0</v>
      </c>
    </row>
    <row r="7" spans="1:25" ht="12.75" x14ac:dyDescent="0.2">
      <c r="A7" s="326"/>
      <c r="B7" s="328">
        <f>(SUM(C8:G47)+SUM(H8:K47))/2</f>
        <v>37</v>
      </c>
      <c r="C7" s="329">
        <f t="shared" ref="C7:K7" si="2">C6/$B$7</f>
        <v>0</v>
      </c>
      <c r="D7" s="329">
        <f t="shared" si="2"/>
        <v>0.91891891891891897</v>
      </c>
      <c r="E7" s="329">
        <f t="shared" si="2"/>
        <v>8.1081081081081086E-2</v>
      </c>
      <c r="F7" s="329">
        <f t="shared" si="2"/>
        <v>0</v>
      </c>
      <c r="G7" s="329">
        <f t="shared" si="2"/>
        <v>0</v>
      </c>
      <c r="H7" s="329">
        <f t="shared" si="2"/>
        <v>0.86486486486486491</v>
      </c>
      <c r="I7" s="329">
        <f t="shared" si="2"/>
        <v>2.7027027027027029E-2</v>
      </c>
      <c r="J7" s="329">
        <f t="shared" si="2"/>
        <v>0.10810810810810811</v>
      </c>
      <c r="K7" s="329">
        <f t="shared" si="2"/>
        <v>0</v>
      </c>
      <c r="L7" s="329"/>
      <c r="M7" s="266"/>
      <c r="N7" s="326"/>
      <c r="O7" s="328">
        <f>(SUM(P8:T47)+SUM(U8:X47))/2</f>
        <v>55</v>
      </c>
      <c r="P7" s="329">
        <f>P6/$O$7</f>
        <v>0</v>
      </c>
      <c r="Q7" s="329">
        <f>Q6/$O$7</f>
        <v>0.98181818181818181</v>
      </c>
      <c r="R7" s="329">
        <f t="shared" ref="R7:X7" si="3">R6/$O$7</f>
        <v>1.8181818181818181E-2</v>
      </c>
      <c r="S7" s="329">
        <f t="shared" si="3"/>
        <v>0</v>
      </c>
      <c r="T7" s="329">
        <f t="shared" si="3"/>
        <v>0</v>
      </c>
      <c r="U7" s="329">
        <f t="shared" si="3"/>
        <v>0.94545454545454544</v>
      </c>
      <c r="V7" s="329">
        <f t="shared" si="3"/>
        <v>1.8181818181818181E-2</v>
      </c>
      <c r="W7" s="329">
        <f t="shared" si="3"/>
        <v>3.6363636363636362E-2</v>
      </c>
      <c r="X7" s="329">
        <f t="shared" si="3"/>
        <v>0</v>
      </c>
      <c r="Y7" s="329"/>
    </row>
    <row r="8" spans="1:25" ht="12.75" x14ac:dyDescent="0.2">
      <c r="A8" s="82" t="s">
        <v>195</v>
      </c>
      <c r="B8" s="51" t="s">
        <v>72</v>
      </c>
      <c r="C8" s="390"/>
      <c r="D8" s="390">
        <v>1</v>
      </c>
      <c r="E8" s="390"/>
      <c r="F8" s="390"/>
      <c r="G8" s="390"/>
      <c r="H8" s="390">
        <v>1</v>
      </c>
      <c r="I8" s="391"/>
      <c r="J8" s="391"/>
      <c r="K8" s="330"/>
      <c r="L8" s="331"/>
      <c r="M8" s="388"/>
      <c r="N8" s="275">
        <v>1</v>
      </c>
      <c r="O8" s="396" t="str">
        <f>B8</f>
        <v>Tân Phú</v>
      </c>
      <c r="P8" s="391"/>
      <c r="Q8" s="391">
        <v>1</v>
      </c>
      <c r="R8" s="391"/>
      <c r="S8" s="391"/>
      <c r="T8" s="391"/>
      <c r="U8" s="391">
        <v>1</v>
      </c>
      <c r="V8" s="391"/>
      <c r="W8" s="391"/>
      <c r="X8" s="391"/>
      <c r="Y8" s="333"/>
    </row>
    <row r="9" spans="1:25" ht="12.75" x14ac:dyDescent="0.2">
      <c r="A9" s="82">
        <f>+A8+1</f>
        <v>2</v>
      </c>
      <c r="B9" s="51" t="s">
        <v>73</v>
      </c>
      <c r="C9" s="390"/>
      <c r="D9" s="390"/>
      <c r="E9" s="390"/>
      <c r="F9" s="390"/>
      <c r="G9" s="390"/>
      <c r="H9" s="390"/>
      <c r="I9" s="391"/>
      <c r="J9" s="391"/>
      <c r="K9" s="330"/>
      <c r="L9" s="331"/>
      <c r="M9" s="388"/>
      <c r="N9" s="366">
        <f>+N8+1</f>
        <v>2</v>
      </c>
      <c r="O9" s="396" t="str">
        <f t="shared" ref="O9:O47" si="4">B9</f>
        <v xml:space="preserve">Tân Phú Trung </v>
      </c>
      <c r="P9" s="391"/>
      <c r="Q9" s="391">
        <v>2</v>
      </c>
      <c r="R9" s="391"/>
      <c r="S9" s="391"/>
      <c r="T9" s="391"/>
      <c r="U9" s="391">
        <v>2</v>
      </c>
      <c r="V9" s="391"/>
      <c r="W9" s="391"/>
      <c r="X9" s="391"/>
      <c r="Y9" s="333"/>
    </row>
    <row r="10" spans="1:25" ht="12.75" x14ac:dyDescent="0.2">
      <c r="A10" s="82">
        <f t="shared" ref="A10:A47" si="5">+A9+1</f>
        <v>3</v>
      </c>
      <c r="B10" s="64" t="s">
        <v>168</v>
      </c>
      <c r="C10" s="390"/>
      <c r="D10" s="390">
        <v>1</v>
      </c>
      <c r="E10" s="390"/>
      <c r="F10" s="390"/>
      <c r="G10" s="390"/>
      <c r="H10" s="390">
        <v>1</v>
      </c>
      <c r="I10" s="391"/>
      <c r="J10" s="391"/>
      <c r="K10" s="330"/>
      <c r="L10" s="331"/>
      <c r="M10" s="388"/>
      <c r="N10" s="366">
        <f t="shared" ref="N10:N47" si="6">+N9+1</f>
        <v>3</v>
      </c>
      <c r="O10" s="396" t="str">
        <f t="shared" si="4"/>
        <v>Nguyễn Thị Lắng</v>
      </c>
      <c r="P10" s="390"/>
      <c r="Q10" s="390">
        <v>1</v>
      </c>
      <c r="R10" s="390"/>
      <c r="S10" s="390"/>
      <c r="T10" s="390"/>
      <c r="U10" s="390">
        <v>1</v>
      </c>
      <c r="V10" s="391"/>
      <c r="W10" s="391"/>
      <c r="X10" s="391"/>
      <c r="Y10" s="333"/>
    </row>
    <row r="11" spans="1:25" ht="12.75" x14ac:dyDescent="0.2">
      <c r="A11" s="82">
        <f t="shared" si="5"/>
        <v>4</v>
      </c>
      <c r="B11" s="64" t="s">
        <v>104</v>
      </c>
      <c r="C11" s="390"/>
      <c r="D11" s="390">
        <v>1</v>
      </c>
      <c r="E11" s="390"/>
      <c r="F11" s="390"/>
      <c r="G11" s="390"/>
      <c r="H11" s="390">
        <v>1</v>
      </c>
      <c r="I11" s="391"/>
      <c r="J11" s="391"/>
      <c r="K11" s="330"/>
      <c r="L11" s="331"/>
      <c r="M11" s="388"/>
      <c r="N11" s="366">
        <f t="shared" si="6"/>
        <v>4</v>
      </c>
      <c r="O11" s="396" t="str">
        <f t="shared" si="4"/>
        <v>Tân Thông</v>
      </c>
      <c r="P11" s="390"/>
      <c r="Q11" s="390">
        <v>2</v>
      </c>
      <c r="R11" s="390"/>
      <c r="S11" s="390"/>
      <c r="T11" s="390"/>
      <c r="U11" s="390">
        <v>2</v>
      </c>
      <c r="V11" s="391"/>
      <c r="W11" s="391"/>
      <c r="X11" s="391"/>
      <c r="Y11" s="333"/>
    </row>
    <row r="12" spans="1:25" ht="12.75" x14ac:dyDescent="0.2">
      <c r="A12" s="82">
        <f t="shared" si="5"/>
        <v>5</v>
      </c>
      <c r="B12" s="51" t="s">
        <v>74</v>
      </c>
      <c r="C12" s="390"/>
      <c r="D12" s="390">
        <v>1</v>
      </c>
      <c r="E12" s="390"/>
      <c r="F12" s="390"/>
      <c r="G12" s="390"/>
      <c r="H12" s="390">
        <v>1</v>
      </c>
      <c r="I12" s="390"/>
      <c r="J12" s="391"/>
      <c r="K12" s="330"/>
      <c r="L12" s="331"/>
      <c r="M12" s="388"/>
      <c r="N12" s="366">
        <f t="shared" si="6"/>
        <v>5</v>
      </c>
      <c r="O12" s="396" t="str">
        <f t="shared" si="4"/>
        <v xml:space="preserve">Tân Thông Hội </v>
      </c>
      <c r="P12" s="391"/>
      <c r="Q12" s="391">
        <v>1</v>
      </c>
      <c r="R12" s="391"/>
      <c r="S12" s="391"/>
      <c r="T12" s="391"/>
      <c r="U12" s="391">
        <v>1</v>
      </c>
      <c r="V12" s="391"/>
      <c r="W12" s="391"/>
      <c r="X12" s="391"/>
      <c r="Y12" s="334"/>
    </row>
    <row r="13" spans="1:25" ht="12.75" x14ac:dyDescent="0.2">
      <c r="A13" s="82">
        <f t="shared" si="5"/>
        <v>6</v>
      </c>
      <c r="B13" s="51" t="s">
        <v>75</v>
      </c>
      <c r="C13" s="390"/>
      <c r="D13" s="390">
        <v>1</v>
      </c>
      <c r="E13" s="390"/>
      <c r="F13" s="390"/>
      <c r="G13" s="390"/>
      <c r="H13" s="390">
        <v>1</v>
      </c>
      <c r="I13" s="391"/>
      <c r="J13" s="391"/>
      <c r="K13" s="330"/>
      <c r="L13" s="331"/>
      <c r="M13" s="388"/>
      <c r="N13" s="366">
        <f t="shared" si="6"/>
        <v>6</v>
      </c>
      <c r="O13" s="396" t="str">
        <f t="shared" si="4"/>
        <v>Tân Tiến</v>
      </c>
      <c r="P13" s="391"/>
      <c r="Q13" s="391">
        <v>2</v>
      </c>
      <c r="R13" s="391"/>
      <c r="S13" s="391"/>
      <c r="T13" s="391"/>
      <c r="U13" s="391">
        <v>2</v>
      </c>
      <c r="V13" s="391"/>
      <c r="W13" s="391"/>
      <c r="X13" s="391"/>
      <c r="Y13" s="333"/>
    </row>
    <row r="14" spans="1:25" ht="12.75" x14ac:dyDescent="0.2">
      <c r="A14" s="82">
        <f t="shared" si="5"/>
        <v>7</v>
      </c>
      <c r="B14" s="51" t="s">
        <v>76</v>
      </c>
      <c r="C14" s="391"/>
      <c r="D14" s="391">
        <v>1</v>
      </c>
      <c r="E14" s="391"/>
      <c r="F14" s="391"/>
      <c r="G14" s="391"/>
      <c r="H14" s="391">
        <v>1</v>
      </c>
      <c r="I14" s="391"/>
      <c r="J14" s="391"/>
      <c r="K14" s="330"/>
      <c r="L14" s="331"/>
      <c r="M14" s="388"/>
      <c r="N14" s="366">
        <f t="shared" si="6"/>
        <v>7</v>
      </c>
      <c r="O14" s="396" t="str">
        <f t="shared" si="4"/>
        <v>Lê Thị Pha</v>
      </c>
      <c r="P14" s="390"/>
      <c r="Q14" s="390">
        <v>1</v>
      </c>
      <c r="R14" s="390"/>
      <c r="S14" s="390"/>
      <c r="T14" s="390"/>
      <c r="U14" s="390">
        <v>1</v>
      </c>
      <c r="V14" s="391"/>
      <c r="W14" s="391"/>
      <c r="X14" s="391"/>
      <c r="Y14" s="333"/>
    </row>
    <row r="15" spans="1:25" ht="12.75" x14ac:dyDescent="0.2">
      <c r="A15" s="82">
        <f t="shared" si="5"/>
        <v>8</v>
      </c>
      <c r="B15" s="51" t="s">
        <v>77</v>
      </c>
      <c r="C15" s="390"/>
      <c r="D15" s="390">
        <v>1</v>
      </c>
      <c r="E15" s="390"/>
      <c r="F15" s="390"/>
      <c r="G15" s="390"/>
      <c r="H15" s="390">
        <v>1</v>
      </c>
      <c r="I15" s="391"/>
      <c r="J15" s="391"/>
      <c r="K15" s="330"/>
      <c r="L15" s="331"/>
      <c r="M15" s="388"/>
      <c r="N15" s="366">
        <f t="shared" si="6"/>
        <v>8</v>
      </c>
      <c r="O15" s="396" t="str">
        <f t="shared" si="4"/>
        <v xml:space="preserve">Nguyễn Văn Lịch </v>
      </c>
      <c r="P15" s="390"/>
      <c r="Q15" s="390">
        <v>1</v>
      </c>
      <c r="R15" s="390"/>
      <c r="S15" s="390"/>
      <c r="T15" s="390"/>
      <c r="U15" s="390">
        <v>1</v>
      </c>
      <c r="V15" s="391"/>
      <c r="W15" s="391"/>
      <c r="X15" s="391"/>
      <c r="Y15" s="333"/>
    </row>
    <row r="16" spans="1:25" ht="12.75" x14ac:dyDescent="0.2">
      <c r="A16" s="82">
        <f t="shared" si="5"/>
        <v>9</v>
      </c>
      <c r="B16" s="51" t="s">
        <v>78</v>
      </c>
      <c r="C16" s="390"/>
      <c r="D16" s="390">
        <v>1</v>
      </c>
      <c r="E16" s="390"/>
      <c r="F16" s="390"/>
      <c r="G16" s="390"/>
      <c r="H16" s="390">
        <v>1</v>
      </c>
      <c r="I16" s="391"/>
      <c r="J16" s="391"/>
      <c r="K16" s="330"/>
      <c r="L16" s="331"/>
      <c r="M16" s="388"/>
      <c r="N16" s="366">
        <f t="shared" si="6"/>
        <v>9</v>
      </c>
      <c r="O16" s="396" t="str">
        <f t="shared" si="4"/>
        <v xml:space="preserve">Liên M.C. Nông </v>
      </c>
      <c r="P16" s="390"/>
      <c r="Q16" s="390">
        <v>1</v>
      </c>
      <c r="R16" s="390"/>
      <c r="S16" s="390"/>
      <c r="T16" s="390"/>
      <c r="U16" s="390">
        <v>1</v>
      </c>
      <c r="V16" s="391"/>
      <c r="W16" s="391"/>
      <c r="X16" s="391"/>
      <c r="Y16" s="333"/>
    </row>
    <row r="17" spans="1:25" ht="12.75" x14ac:dyDescent="0.2">
      <c r="A17" s="82">
        <f t="shared" si="5"/>
        <v>10</v>
      </c>
      <c r="B17" s="51" t="s">
        <v>79</v>
      </c>
      <c r="C17" s="390"/>
      <c r="D17" s="390">
        <v>1</v>
      </c>
      <c r="E17" s="390">
        <v>0</v>
      </c>
      <c r="F17" s="390"/>
      <c r="G17" s="390">
        <v>0</v>
      </c>
      <c r="H17" s="390">
        <v>1</v>
      </c>
      <c r="I17" s="391"/>
      <c r="J17" s="391"/>
      <c r="K17" s="330"/>
      <c r="L17" s="331"/>
      <c r="M17" s="388"/>
      <c r="N17" s="366">
        <f t="shared" si="6"/>
        <v>10</v>
      </c>
      <c r="O17" s="396" t="str">
        <f t="shared" si="4"/>
        <v>Thị trấn Củ Chi</v>
      </c>
      <c r="P17" s="391"/>
      <c r="Q17" s="390">
        <v>2</v>
      </c>
      <c r="R17" s="390"/>
      <c r="S17" s="390"/>
      <c r="T17" s="390"/>
      <c r="U17" s="390">
        <v>2</v>
      </c>
      <c r="V17" s="391"/>
      <c r="W17" s="391"/>
      <c r="X17" s="330"/>
      <c r="Y17" s="335"/>
    </row>
    <row r="18" spans="1:25" ht="12.75" x14ac:dyDescent="0.2">
      <c r="A18" s="82">
        <f t="shared" si="5"/>
        <v>11</v>
      </c>
      <c r="B18" s="64" t="s">
        <v>132</v>
      </c>
      <c r="C18" s="390"/>
      <c r="D18" s="390">
        <v>1</v>
      </c>
      <c r="E18" s="390"/>
      <c r="F18" s="390"/>
      <c r="G18" s="390"/>
      <c r="H18" s="390">
        <v>1</v>
      </c>
      <c r="I18" s="391"/>
      <c r="J18" s="391"/>
      <c r="K18" s="330"/>
      <c r="L18" s="331"/>
      <c r="M18" s="388"/>
      <c r="N18" s="366">
        <f t="shared" si="6"/>
        <v>11</v>
      </c>
      <c r="O18" s="396" t="str">
        <f t="shared" si="4"/>
        <v>Thị trấn Củ Chi 2</v>
      </c>
      <c r="P18" s="391"/>
      <c r="Q18" s="391">
        <v>1</v>
      </c>
      <c r="R18" s="391"/>
      <c r="S18" s="391"/>
      <c r="T18" s="391"/>
      <c r="U18" s="391">
        <v>1</v>
      </c>
      <c r="V18" s="391"/>
      <c r="W18" s="391"/>
      <c r="X18" s="391"/>
      <c r="Y18" s="333"/>
    </row>
    <row r="19" spans="1:25" ht="12.75" x14ac:dyDescent="0.2">
      <c r="A19" s="82">
        <f t="shared" si="5"/>
        <v>12</v>
      </c>
      <c r="B19" s="51" t="s">
        <v>80</v>
      </c>
      <c r="C19" s="391"/>
      <c r="D19" s="391">
        <v>1</v>
      </c>
      <c r="E19" s="391"/>
      <c r="F19" s="391"/>
      <c r="G19" s="391"/>
      <c r="H19" s="391">
        <v>1</v>
      </c>
      <c r="I19" s="391"/>
      <c r="J19" s="391"/>
      <c r="K19" s="330"/>
      <c r="L19" s="331"/>
      <c r="M19" s="388"/>
      <c r="N19" s="366">
        <f t="shared" si="6"/>
        <v>12</v>
      </c>
      <c r="O19" s="396" t="str">
        <f t="shared" si="4"/>
        <v xml:space="preserve">Tân Thành </v>
      </c>
      <c r="P19" s="372"/>
      <c r="Q19" s="372">
        <v>2</v>
      </c>
      <c r="R19" s="372"/>
      <c r="S19" s="372"/>
      <c r="T19" s="372"/>
      <c r="U19" s="372">
        <v>2</v>
      </c>
      <c r="V19" s="391"/>
      <c r="W19" s="391"/>
      <c r="X19" s="391"/>
      <c r="Y19" s="333"/>
    </row>
    <row r="20" spans="1:25" ht="12.75" x14ac:dyDescent="0.2">
      <c r="A20" s="82">
        <f t="shared" si="5"/>
        <v>13</v>
      </c>
      <c r="B20" s="51" t="s">
        <v>81</v>
      </c>
      <c r="C20" s="390"/>
      <c r="D20" s="390"/>
      <c r="E20" s="390">
        <v>1</v>
      </c>
      <c r="F20" s="390"/>
      <c r="G20" s="390"/>
      <c r="H20" s="390"/>
      <c r="I20" s="391"/>
      <c r="J20" s="391">
        <v>1</v>
      </c>
      <c r="K20" s="330"/>
      <c r="L20" s="331"/>
      <c r="M20" s="388"/>
      <c r="N20" s="366">
        <f t="shared" si="6"/>
        <v>13</v>
      </c>
      <c r="O20" s="396" t="str">
        <f t="shared" si="4"/>
        <v xml:space="preserve">Phước Vĩnh An </v>
      </c>
      <c r="P20" s="391"/>
      <c r="Q20" s="391">
        <v>1</v>
      </c>
      <c r="R20" s="391"/>
      <c r="S20" s="391"/>
      <c r="T20" s="391"/>
      <c r="U20" s="391">
        <v>1</v>
      </c>
      <c r="V20" s="391"/>
      <c r="W20" s="391"/>
      <c r="X20" s="391"/>
      <c r="Y20" s="333"/>
    </row>
    <row r="21" spans="1:25" ht="12.75" x14ac:dyDescent="0.2">
      <c r="A21" s="82">
        <f t="shared" si="5"/>
        <v>14</v>
      </c>
      <c r="B21" s="51" t="s">
        <v>82</v>
      </c>
      <c r="C21" s="391"/>
      <c r="D21" s="391">
        <v>1</v>
      </c>
      <c r="E21" s="391"/>
      <c r="F21" s="391"/>
      <c r="G21" s="391"/>
      <c r="H21" s="391">
        <v>1</v>
      </c>
      <c r="I21" s="391"/>
      <c r="J21" s="391"/>
      <c r="K21" s="330"/>
      <c r="L21" s="331"/>
      <c r="M21" s="388"/>
      <c r="N21" s="366">
        <f t="shared" si="6"/>
        <v>14</v>
      </c>
      <c r="O21" s="396" t="str">
        <f t="shared" si="4"/>
        <v xml:space="preserve">Trần Văn Chẩm </v>
      </c>
      <c r="P21" s="391"/>
      <c r="Q21" s="391">
        <v>1</v>
      </c>
      <c r="R21" s="391"/>
      <c r="S21" s="391"/>
      <c r="T21" s="391"/>
      <c r="U21" s="391">
        <v>1</v>
      </c>
      <c r="V21" s="391"/>
      <c r="W21" s="391"/>
      <c r="X21" s="391"/>
      <c r="Y21" s="333"/>
    </row>
    <row r="22" spans="1:25" ht="12.75" x14ac:dyDescent="0.2">
      <c r="A22" s="82">
        <f t="shared" si="5"/>
        <v>15</v>
      </c>
      <c r="B22" s="51" t="s">
        <v>83</v>
      </c>
      <c r="C22" s="392"/>
      <c r="D22" s="392">
        <v>1</v>
      </c>
      <c r="E22" s="392"/>
      <c r="F22" s="392"/>
      <c r="G22" s="392"/>
      <c r="H22" s="392">
        <v>1</v>
      </c>
      <c r="I22" s="391"/>
      <c r="J22" s="391"/>
      <c r="K22" s="330"/>
      <c r="L22" s="331"/>
      <c r="M22" s="388"/>
      <c r="N22" s="366">
        <f t="shared" si="6"/>
        <v>15</v>
      </c>
      <c r="O22" s="396" t="str">
        <f t="shared" si="4"/>
        <v xml:space="preserve">Phước Hiệp </v>
      </c>
      <c r="P22" s="392"/>
      <c r="Q22" s="392">
        <v>1</v>
      </c>
      <c r="R22" s="392"/>
      <c r="S22" s="392"/>
      <c r="T22" s="392"/>
      <c r="U22" s="392">
        <v>1</v>
      </c>
      <c r="V22" s="391"/>
      <c r="W22" s="391"/>
      <c r="X22" s="391"/>
      <c r="Y22" s="333"/>
    </row>
    <row r="23" spans="1:25" ht="12.75" x14ac:dyDescent="0.2">
      <c r="A23" s="82">
        <f t="shared" si="5"/>
        <v>16</v>
      </c>
      <c r="B23" s="51" t="s">
        <v>84</v>
      </c>
      <c r="C23" s="390"/>
      <c r="D23" s="390">
        <v>1</v>
      </c>
      <c r="E23" s="390"/>
      <c r="F23" s="390"/>
      <c r="G23" s="390"/>
      <c r="H23" s="390">
        <v>1</v>
      </c>
      <c r="I23" s="391"/>
      <c r="J23" s="391"/>
      <c r="K23" s="330"/>
      <c r="L23" s="331"/>
      <c r="M23" s="388"/>
      <c r="N23" s="366">
        <f t="shared" si="6"/>
        <v>16</v>
      </c>
      <c r="O23" s="396" t="str">
        <f t="shared" si="4"/>
        <v>Phước Thạnh</v>
      </c>
      <c r="P23" s="391"/>
      <c r="Q23" s="391">
        <v>2</v>
      </c>
      <c r="R23" s="391"/>
      <c r="S23" s="391"/>
      <c r="T23" s="391"/>
      <c r="U23" s="391">
        <v>2</v>
      </c>
      <c r="V23" s="391"/>
      <c r="W23" s="391"/>
      <c r="X23" s="391"/>
      <c r="Y23" s="333"/>
    </row>
    <row r="24" spans="1:25" ht="12.75" x14ac:dyDescent="0.2">
      <c r="A24" s="82">
        <f t="shared" si="5"/>
        <v>17</v>
      </c>
      <c r="B24" s="51" t="s">
        <v>85</v>
      </c>
      <c r="C24" s="391"/>
      <c r="D24" s="391">
        <v>1</v>
      </c>
      <c r="E24" s="391"/>
      <c r="F24" s="391"/>
      <c r="G24" s="391"/>
      <c r="H24" s="391"/>
      <c r="I24" s="391"/>
      <c r="J24" s="391">
        <v>1</v>
      </c>
      <c r="K24" s="330"/>
      <c r="L24" s="331"/>
      <c r="M24" s="388"/>
      <c r="N24" s="366">
        <f t="shared" si="6"/>
        <v>17</v>
      </c>
      <c r="O24" s="396" t="str">
        <f t="shared" si="4"/>
        <v xml:space="preserve">An Phước </v>
      </c>
      <c r="P24" s="390"/>
      <c r="Q24" s="390">
        <v>1</v>
      </c>
      <c r="R24" s="390"/>
      <c r="S24" s="390"/>
      <c r="T24" s="390"/>
      <c r="U24" s="390"/>
      <c r="V24" s="391"/>
      <c r="W24" s="391">
        <v>1</v>
      </c>
      <c r="X24" s="391"/>
      <c r="Y24" s="333"/>
    </row>
    <row r="25" spans="1:25" ht="12.75" x14ac:dyDescent="0.2">
      <c r="A25" s="82">
        <f t="shared" si="5"/>
        <v>18</v>
      </c>
      <c r="B25" s="51" t="s">
        <v>86</v>
      </c>
      <c r="C25" s="391"/>
      <c r="D25" s="391">
        <v>1</v>
      </c>
      <c r="E25" s="391"/>
      <c r="F25" s="391"/>
      <c r="G25" s="391"/>
      <c r="H25" s="391">
        <v>1</v>
      </c>
      <c r="I25" s="391"/>
      <c r="J25" s="391"/>
      <c r="K25" s="330"/>
      <c r="L25" s="331"/>
      <c r="M25" s="388"/>
      <c r="N25" s="366">
        <f t="shared" si="6"/>
        <v>18</v>
      </c>
      <c r="O25" s="396" t="str">
        <f t="shared" si="4"/>
        <v>Thái Mỹ</v>
      </c>
      <c r="P25" s="391"/>
      <c r="Q25" s="391">
        <v>2</v>
      </c>
      <c r="R25" s="391"/>
      <c r="S25" s="391"/>
      <c r="T25" s="391"/>
      <c r="U25" s="391">
        <v>2</v>
      </c>
      <c r="V25" s="391"/>
      <c r="W25" s="391"/>
      <c r="X25" s="391"/>
      <c r="Y25" s="333"/>
    </row>
    <row r="26" spans="1:25" ht="12.75" x14ac:dyDescent="0.2">
      <c r="A26" s="82">
        <f t="shared" si="5"/>
        <v>19</v>
      </c>
      <c r="B26" s="51" t="s">
        <v>87</v>
      </c>
      <c r="C26" s="390"/>
      <c r="D26" s="390"/>
      <c r="E26" s="390">
        <v>1</v>
      </c>
      <c r="F26" s="390"/>
      <c r="G26" s="390"/>
      <c r="H26" s="390"/>
      <c r="I26" s="391"/>
      <c r="J26" s="391">
        <v>1</v>
      </c>
      <c r="K26" s="330"/>
      <c r="L26" s="331"/>
      <c r="M26" s="388"/>
      <c r="N26" s="366">
        <f t="shared" si="6"/>
        <v>19</v>
      </c>
      <c r="O26" s="396" t="str">
        <f t="shared" si="4"/>
        <v xml:space="preserve">Lê Văn Thế  </v>
      </c>
      <c r="P26" s="390"/>
      <c r="Q26" s="390">
        <v>2</v>
      </c>
      <c r="R26" s="390"/>
      <c r="S26" s="390"/>
      <c r="T26" s="390"/>
      <c r="U26" s="390">
        <v>2</v>
      </c>
      <c r="V26" s="391"/>
      <c r="W26" s="391"/>
      <c r="X26" s="391"/>
      <c r="Y26" s="333"/>
    </row>
    <row r="27" spans="1:25" ht="12.75" x14ac:dyDescent="0.2">
      <c r="A27" s="82">
        <f t="shared" si="5"/>
        <v>20</v>
      </c>
      <c r="B27" s="51" t="s">
        <v>88</v>
      </c>
      <c r="C27" s="390"/>
      <c r="D27" s="390"/>
      <c r="E27" s="390">
        <v>1</v>
      </c>
      <c r="F27" s="390"/>
      <c r="G27" s="390"/>
      <c r="H27" s="390"/>
      <c r="I27" s="391"/>
      <c r="J27" s="391">
        <v>1</v>
      </c>
      <c r="K27" s="330"/>
      <c r="L27" s="331"/>
      <c r="M27" s="388"/>
      <c r="N27" s="366">
        <f t="shared" si="6"/>
        <v>20</v>
      </c>
      <c r="O27" s="396" t="str">
        <f t="shared" si="4"/>
        <v>Trung Lập Hạ</v>
      </c>
      <c r="P27" s="390"/>
      <c r="Q27" s="390"/>
      <c r="R27" s="390"/>
      <c r="S27" s="390"/>
      <c r="T27" s="390"/>
      <c r="U27" s="390"/>
      <c r="V27" s="391"/>
      <c r="W27" s="391"/>
      <c r="X27" s="391"/>
      <c r="Y27" s="333"/>
    </row>
    <row r="28" spans="1:25" ht="12.75" x14ac:dyDescent="0.2">
      <c r="A28" s="82">
        <f t="shared" si="5"/>
        <v>21</v>
      </c>
      <c r="B28" s="64" t="s">
        <v>241</v>
      </c>
      <c r="C28" s="390"/>
      <c r="D28" s="390">
        <v>1</v>
      </c>
      <c r="E28" s="390"/>
      <c r="F28" s="390"/>
      <c r="G28" s="390"/>
      <c r="H28" s="390">
        <v>1</v>
      </c>
      <c r="I28" s="391"/>
      <c r="J28" s="391"/>
      <c r="K28" s="330"/>
      <c r="L28" s="331"/>
      <c r="M28" s="388"/>
      <c r="N28" s="366">
        <f t="shared" si="6"/>
        <v>21</v>
      </c>
      <c r="O28" s="396" t="str">
        <f t="shared" si="4"/>
        <v xml:space="preserve">Trung Lập Thượng </v>
      </c>
      <c r="P28" s="391"/>
      <c r="Q28" s="391">
        <v>1</v>
      </c>
      <c r="R28" s="391"/>
      <c r="S28" s="391"/>
      <c r="T28" s="391"/>
      <c r="U28" s="391">
        <v>1</v>
      </c>
      <c r="V28" s="391"/>
      <c r="W28" s="391"/>
      <c r="X28" s="391"/>
      <c r="Y28" s="333"/>
    </row>
    <row r="29" spans="1:25" ht="12.75" x14ac:dyDescent="0.2">
      <c r="A29" s="82">
        <f t="shared" si="5"/>
        <v>22</v>
      </c>
      <c r="B29" s="51" t="s">
        <v>89</v>
      </c>
      <c r="C29" s="391"/>
      <c r="D29" s="391"/>
      <c r="E29" s="391"/>
      <c r="F29" s="391"/>
      <c r="G29" s="391"/>
      <c r="H29" s="391"/>
      <c r="I29" s="391"/>
      <c r="J29" s="391"/>
      <c r="K29" s="330"/>
      <c r="L29" s="331"/>
      <c r="M29" s="388"/>
      <c r="N29" s="366">
        <f t="shared" si="6"/>
        <v>22</v>
      </c>
      <c r="O29" s="396" t="str">
        <f t="shared" si="4"/>
        <v xml:space="preserve">Nhuận Đức </v>
      </c>
      <c r="P29" s="391"/>
      <c r="Q29" s="391">
        <v>1</v>
      </c>
      <c r="R29" s="391"/>
      <c r="S29" s="391"/>
      <c r="T29" s="391"/>
      <c r="U29" s="391">
        <v>1</v>
      </c>
      <c r="V29" s="391"/>
      <c r="W29" s="391"/>
      <c r="X29" s="391"/>
      <c r="Y29" s="333"/>
    </row>
    <row r="30" spans="1:25" ht="12.75" x14ac:dyDescent="0.2">
      <c r="A30" s="82">
        <f t="shared" si="5"/>
        <v>23</v>
      </c>
      <c r="B30" s="51" t="s">
        <v>90</v>
      </c>
      <c r="C30" s="391"/>
      <c r="D30" s="391">
        <v>1</v>
      </c>
      <c r="E30" s="391"/>
      <c r="F30" s="391"/>
      <c r="G30" s="391"/>
      <c r="H30" s="391">
        <v>1</v>
      </c>
      <c r="I30" s="391"/>
      <c r="J30" s="391"/>
      <c r="K30" s="330"/>
      <c r="L30" s="331"/>
      <c r="M30" s="388"/>
      <c r="N30" s="366">
        <f t="shared" si="6"/>
        <v>23</v>
      </c>
      <c r="O30" s="396" t="str">
        <f t="shared" si="4"/>
        <v>Nhuận Đức 2</v>
      </c>
      <c r="P30" s="391"/>
      <c r="Q30" s="391">
        <v>1</v>
      </c>
      <c r="R30" s="391"/>
      <c r="S30" s="391"/>
      <c r="T30" s="391"/>
      <c r="U30" s="391">
        <v>1</v>
      </c>
      <c r="V30" s="391"/>
      <c r="W30" s="391"/>
      <c r="X30" s="391"/>
      <c r="Y30" s="333"/>
    </row>
    <row r="31" spans="1:25" ht="12.75" x14ac:dyDescent="0.2">
      <c r="A31" s="82">
        <f t="shared" si="5"/>
        <v>24</v>
      </c>
      <c r="B31" s="51" t="s">
        <v>91</v>
      </c>
      <c r="C31" s="390"/>
      <c r="D31" s="390">
        <v>1</v>
      </c>
      <c r="E31" s="390"/>
      <c r="F31" s="390"/>
      <c r="G31" s="390"/>
      <c r="H31" s="390">
        <v>1</v>
      </c>
      <c r="I31" s="391"/>
      <c r="J31" s="391"/>
      <c r="K31" s="330"/>
      <c r="L31" s="331"/>
      <c r="M31" s="388"/>
      <c r="N31" s="366">
        <f t="shared" si="6"/>
        <v>24</v>
      </c>
      <c r="O31" s="396" t="str">
        <f t="shared" si="4"/>
        <v xml:space="preserve">Phạm Văn Cội </v>
      </c>
      <c r="P31" s="390"/>
      <c r="Q31" s="390">
        <v>1</v>
      </c>
      <c r="R31" s="390">
        <v>1</v>
      </c>
      <c r="S31" s="390"/>
      <c r="T31" s="390"/>
      <c r="U31" s="390">
        <v>1</v>
      </c>
      <c r="V31" s="391"/>
      <c r="W31" s="391">
        <v>1</v>
      </c>
      <c r="X31" s="391"/>
      <c r="Y31" s="333"/>
    </row>
    <row r="32" spans="1:25" ht="12.75" x14ac:dyDescent="0.2">
      <c r="A32" s="82">
        <f t="shared" si="5"/>
        <v>25</v>
      </c>
      <c r="B32" s="51" t="s">
        <v>92</v>
      </c>
      <c r="C32" s="390"/>
      <c r="D32" s="390">
        <v>1</v>
      </c>
      <c r="E32" s="390"/>
      <c r="F32" s="390"/>
      <c r="G32" s="390"/>
      <c r="H32" s="390">
        <v>1</v>
      </c>
      <c r="I32" s="391"/>
      <c r="J32" s="391"/>
      <c r="K32" s="330"/>
      <c r="L32" s="331"/>
      <c r="M32" s="388"/>
      <c r="N32" s="366">
        <f t="shared" si="6"/>
        <v>25</v>
      </c>
      <c r="O32" s="396" t="str">
        <f t="shared" si="4"/>
        <v xml:space="preserve">An Nhơn Đông </v>
      </c>
      <c r="P32" s="390"/>
      <c r="Q32" s="390">
        <v>1</v>
      </c>
      <c r="R32" s="390"/>
      <c r="S32" s="390"/>
      <c r="T32" s="390"/>
      <c r="U32" s="390">
        <v>1</v>
      </c>
      <c r="V32" s="391"/>
      <c r="W32" s="391"/>
      <c r="X32" s="391"/>
      <c r="Y32" s="333"/>
    </row>
    <row r="33" spans="1:25" ht="12.75" x14ac:dyDescent="0.2">
      <c r="A33" s="82">
        <f t="shared" si="5"/>
        <v>26</v>
      </c>
      <c r="B33" s="51" t="s">
        <v>93</v>
      </c>
      <c r="C33" s="390"/>
      <c r="D33" s="390">
        <v>1</v>
      </c>
      <c r="E33" s="390"/>
      <c r="F33" s="390"/>
      <c r="G33" s="390"/>
      <c r="H33" s="390">
        <v>1</v>
      </c>
      <c r="I33" s="391"/>
      <c r="J33" s="391"/>
      <c r="K33" s="330"/>
      <c r="L33" s="331"/>
      <c r="M33" s="388"/>
      <c r="N33" s="366">
        <f t="shared" si="6"/>
        <v>26</v>
      </c>
      <c r="O33" s="396" t="str">
        <f t="shared" si="4"/>
        <v>An Nhơn Tây</v>
      </c>
      <c r="P33" s="390"/>
      <c r="Q33" s="390">
        <v>1</v>
      </c>
      <c r="R33" s="390"/>
      <c r="S33" s="390"/>
      <c r="T33" s="390"/>
      <c r="U33" s="390">
        <v>1</v>
      </c>
      <c r="V33" s="391"/>
      <c r="W33" s="391"/>
      <c r="X33" s="391"/>
      <c r="Y33" s="333"/>
    </row>
    <row r="34" spans="1:25" ht="12.75" x14ac:dyDescent="0.2">
      <c r="A34" s="82">
        <f t="shared" si="5"/>
        <v>27</v>
      </c>
      <c r="B34" s="51" t="s">
        <v>94</v>
      </c>
      <c r="C34" s="390"/>
      <c r="D34" s="390">
        <v>1</v>
      </c>
      <c r="E34" s="390"/>
      <c r="F34" s="390"/>
      <c r="G34" s="390"/>
      <c r="H34" s="390">
        <v>1</v>
      </c>
      <c r="I34" s="391"/>
      <c r="J34" s="391"/>
      <c r="K34" s="330"/>
      <c r="L34" s="331"/>
      <c r="M34" s="388"/>
      <c r="N34" s="366">
        <f t="shared" si="6"/>
        <v>27</v>
      </c>
      <c r="O34" s="396" t="str">
        <f t="shared" si="4"/>
        <v>An Phú 1</v>
      </c>
      <c r="P34" s="390"/>
      <c r="Q34" s="390">
        <v>1</v>
      </c>
      <c r="R34" s="390"/>
      <c r="S34" s="390"/>
      <c r="T34" s="390"/>
      <c r="U34" s="390">
        <v>1</v>
      </c>
      <c r="V34" s="391"/>
      <c r="W34" s="391"/>
      <c r="X34" s="391"/>
      <c r="Y34" s="333"/>
    </row>
    <row r="35" spans="1:25" ht="12.75" x14ac:dyDescent="0.2">
      <c r="A35" s="82">
        <f t="shared" si="5"/>
        <v>28</v>
      </c>
      <c r="B35" s="51" t="s">
        <v>95</v>
      </c>
      <c r="C35" s="391"/>
      <c r="D35" s="391">
        <v>1</v>
      </c>
      <c r="E35" s="391"/>
      <c r="F35" s="391"/>
      <c r="G35" s="391"/>
      <c r="H35" s="391">
        <v>1</v>
      </c>
      <c r="I35" s="391"/>
      <c r="J35" s="391"/>
      <c r="K35" s="330"/>
      <c r="L35" s="331"/>
      <c r="M35" s="388"/>
      <c r="N35" s="366">
        <f t="shared" si="6"/>
        <v>28</v>
      </c>
      <c r="O35" s="396" t="str">
        <f t="shared" si="4"/>
        <v>An Phú 2</v>
      </c>
      <c r="P35" s="391"/>
      <c r="Q35" s="391">
        <v>1</v>
      </c>
      <c r="R35" s="391"/>
      <c r="S35" s="391"/>
      <c r="T35" s="391"/>
      <c r="U35" s="391">
        <v>1</v>
      </c>
      <c r="V35" s="391"/>
      <c r="W35" s="391"/>
      <c r="X35" s="391"/>
      <c r="Y35" s="333"/>
    </row>
    <row r="36" spans="1:25" ht="12.75" x14ac:dyDescent="0.2">
      <c r="A36" s="82">
        <f t="shared" si="5"/>
        <v>29</v>
      </c>
      <c r="B36" s="51" t="s">
        <v>96</v>
      </c>
      <c r="C36" s="391"/>
      <c r="D36" s="391">
        <v>1</v>
      </c>
      <c r="E36" s="391"/>
      <c r="F36" s="391"/>
      <c r="G36" s="391"/>
      <c r="H36" s="391"/>
      <c r="I36" s="391">
        <v>1</v>
      </c>
      <c r="J36" s="391"/>
      <c r="K36" s="330"/>
      <c r="L36" s="331"/>
      <c r="M36" s="388"/>
      <c r="N36" s="366">
        <f t="shared" si="6"/>
        <v>29</v>
      </c>
      <c r="O36" s="396" t="str">
        <f t="shared" si="4"/>
        <v xml:space="preserve">Phú Mỹ Hưng </v>
      </c>
      <c r="P36" s="391"/>
      <c r="Q36" s="391">
        <v>1</v>
      </c>
      <c r="R36" s="391"/>
      <c r="S36" s="391"/>
      <c r="T36" s="391"/>
      <c r="U36" s="391"/>
      <c r="V36" s="391">
        <v>1</v>
      </c>
      <c r="W36" s="391"/>
      <c r="X36" s="391"/>
      <c r="Y36" s="333"/>
    </row>
    <row r="37" spans="1:25" ht="12.75" x14ac:dyDescent="0.2">
      <c r="A37" s="82">
        <f t="shared" si="5"/>
        <v>30</v>
      </c>
      <c r="B37" s="51" t="s">
        <v>97</v>
      </c>
      <c r="C37" s="390"/>
      <c r="D37" s="390">
        <v>1</v>
      </c>
      <c r="E37" s="390"/>
      <c r="F37" s="390"/>
      <c r="G37" s="390"/>
      <c r="H37" s="390">
        <v>1</v>
      </c>
      <c r="I37" s="391"/>
      <c r="J37" s="391"/>
      <c r="K37" s="330"/>
      <c r="L37" s="331"/>
      <c r="M37" s="388"/>
      <c r="N37" s="366">
        <f t="shared" si="6"/>
        <v>30</v>
      </c>
      <c r="O37" s="396" t="str">
        <f t="shared" si="4"/>
        <v xml:space="preserve">Phú Hòa Đông </v>
      </c>
      <c r="P37" s="391"/>
      <c r="Q37" s="391">
        <v>2</v>
      </c>
      <c r="R37" s="391"/>
      <c r="S37" s="391"/>
      <c r="T37" s="391"/>
      <c r="U37" s="391">
        <v>2</v>
      </c>
      <c r="V37" s="391"/>
      <c r="W37" s="391"/>
      <c r="X37" s="391"/>
      <c r="Y37" s="333"/>
    </row>
    <row r="38" spans="1:25" ht="12.75" x14ac:dyDescent="0.2">
      <c r="A38" s="82">
        <f t="shared" si="5"/>
        <v>31</v>
      </c>
      <c r="B38" s="51" t="s">
        <v>98</v>
      </c>
      <c r="C38" s="390"/>
      <c r="D38" s="390">
        <v>1</v>
      </c>
      <c r="E38" s="390"/>
      <c r="F38" s="390"/>
      <c r="G38" s="390"/>
      <c r="H38" s="390">
        <v>1</v>
      </c>
      <c r="I38" s="391"/>
      <c r="J38" s="391"/>
      <c r="K38" s="330"/>
      <c r="L38" s="331"/>
      <c r="M38" s="388"/>
      <c r="N38" s="366">
        <f t="shared" si="6"/>
        <v>31</v>
      </c>
      <c r="O38" s="396" t="str">
        <f t="shared" si="4"/>
        <v>Phú Hoà Đông 2</v>
      </c>
      <c r="P38" s="390"/>
      <c r="Q38" s="390">
        <v>1</v>
      </c>
      <c r="R38" s="390"/>
      <c r="S38" s="390"/>
      <c r="T38" s="390"/>
      <c r="U38" s="390">
        <v>1</v>
      </c>
      <c r="V38" s="391"/>
      <c r="W38" s="391"/>
      <c r="X38" s="391"/>
      <c r="Y38" s="333"/>
    </row>
    <row r="39" spans="1:25" ht="12.75" x14ac:dyDescent="0.2">
      <c r="A39" s="82">
        <f t="shared" si="5"/>
        <v>32</v>
      </c>
      <c r="B39" s="51" t="s">
        <v>99</v>
      </c>
      <c r="C39" s="390"/>
      <c r="D39" s="390">
        <v>1</v>
      </c>
      <c r="E39" s="390"/>
      <c r="F39" s="390"/>
      <c r="G39" s="390"/>
      <c r="H39" s="390">
        <v>1</v>
      </c>
      <c r="I39" s="391"/>
      <c r="J39" s="391"/>
      <c r="K39" s="330"/>
      <c r="L39" s="331"/>
      <c r="M39" s="388"/>
      <c r="N39" s="366">
        <f t="shared" si="6"/>
        <v>32</v>
      </c>
      <c r="O39" s="396" t="str">
        <f t="shared" si="4"/>
        <v xml:space="preserve">Tân Thạnh Tây </v>
      </c>
      <c r="P39" s="391"/>
      <c r="Q39" s="391">
        <v>2</v>
      </c>
      <c r="R39" s="391"/>
      <c r="S39" s="391"/>
      <c r="T39" s="391"/>
      <c r="U39" s="391">
        <v>2</v>
      </c>
      <c r="V39" s="391"/>
      <c r="W39" s="391"/>
      <c r="X39" s="391"/>
      <c r="Y39" s="333"/>
    </row>
    <row r="40" spans="1:25" ht="12.75" x14ac:dyDescent="0.2">
      <c r="A40" s="82">
        <f t="shared" si="5"/>
        <v>33</v>
      </c>
      <c r="B40" s="51" t="s">
        <v>100</v>
      </c>
      <c r="C40" s="391"/>
      <c r="D40" s="391">
        <v>1</v>
      </c>
      <c r="E40" s="391"/>
      <c r="F40" s="391"/>
      <c r="G40" s="391"/>
      <c r="H40" s="391">
        <v>1</v>
      </c>
      <c r="I40" s="391"/>
      <c r="J40" s="391"/>
      <c r="K40" s="330"/>
      <c r="L40" s="331"/>
      <c r="M40" s="388"/>
      <c r="N40" s="366">
        <f t="shared" si="6"/>
        <v>33</v>
      </c>
      <c r="O40" s="396" t="str">
        <f t="shared" si="4"/>
        <v>Trung An</v>
      </c>
      <c r="P40" s="391"/>
      <c r="Q40" s="391">
        <v>2</v>
      </c>
      <c r="R40" s="391"/>
      <c r="S40" s="391"/>
      <c r="T40" s="391"/>
      <c r="U40" s="391">
        <v>2</v>
      </c>
      <c r="V40" s="391"/>
      <c r="W40" s="391"/>
      <c r="X40" s="391"/>
      <c r="Y40" s="333"/>
    </row>
    <row r="41" spans="1:25" ht="12.75" x14ac:dyDescent="0.2">
      <c r="A41" s="82">
        <f t="shared" si="5"/>
        <v>34</v>
      </c>
      <c r="B41" s="51" t="s">
        <v>101</v>
      </c>
      <c r="C41" s="390"/>
      <c r="D41" s="390">
        <v>1</v>
      </c>
      <c r="E41" s="390"/>
      <c r="F41" s="390"/>
      <c r="G41" s="390"/>
      <c r="H41" s="390">
        <v>1</v>
      </c>
      <c r="I41" s="391"/>
      <c r="J41" s="391"/>
      <c r="K41" s="330"/>
      <c r="L41" s="331"/>
      <c r="M41" s="388"/>
      <c r="N41" s="366">
        <f t="shared" si="6"/>
        <v>34</v>
      </c>
      <c r="O41" s="396" t="str">
        <f t="shared" si="4"/>
        <v xml:space="preserve">Hoà Phú </v>
      </c>
      <c r="P41" s="390"/>
      <c r="Q41" s="390">
        <v>2</v>
      </c>
      <c r="R41" s="390"/>
      <c r="S41" s="390"/>
      <c r="T41" s="390"/>
      <c r="U41" s="390">
        <v>2</v>
      </c>
      <c r="V41" s="391"/>
      <c r="W41" s="391"/>
      <c r="X41" s="391"/>
      <c r="Y41" s="333"/>
    </row>
    <row r="42" spans="1:25" ht="12.75" x14ac:dyDescent="0.2">
      <c r="A42" s="82">
        <f t="shared" si="5"/>
        <v>35</v>
      </c>
      <c r="B42" s="51" t="s">
        <v>102</v>
      </c>
      <c r="C42" s="390"/>
      <c r="D42" s="390">
        <v>1</v>
      </c>
      <c r="E42" s="390"/>
      <c r="F42" s="390"/>
      <c r="G42" s="390"/>
      <c r="H42" s="390">
        <v>1</v>
      </c>
      <c r="I42" s="391"/>
      <c r="J42" s="391"/>
      <c r="K42" s="330"/>
      <c r="L42" s="331"/>
      <c r="M42" s="388"/>
      <c r="N42" s="366">
        <f t="shared" si="6"/>
        <v>35</v>
      </c>
      <c r="O42" s="396" t="str">
        <f t="shared" si="4"/>
        <v xml:space="preserve">Bình Mỹ </v>
      </c>
      <c r="P42" s="390"/>
      <c r="Q42" s="390">
        <v>1</v>
      </c>
      <c r="R42" s="390"/>
      <c r="S42" s="390"/>
      <c r="T42" s="390"/>
      <c r="U42" s="390">
        <v>1</v>
      </c>
      <c r="V42" s="391"/>
      <c r="W42" s="391"/>
      <c r="X42" s="391"/>
      <c r="Y42" s="334"/>
    </row>
    <row r="43" spans="1:25" ht="12.75" x14ac:dyDescent="0.2">
      <c r="A43" s="82">
        <f t="shared" si="5"/>
        <v>36</v>
      </c>
      <c r="B43" s="51" t="s">
        <v>103</v>
      </c>
      <c r="C43" s="391"/>
      <c r="D43" s="391">
        <v>1</v>
      </c>
      <c r="E43" s="391"/>
      <c r="F43" s="391"/>
      <c r="G43" s="391"/>
      <c r="H43" s="391">
        <v>1</v>
      </c>
      <c r="I43" s="391"/>
      <c r="J43" s="391"/>
      <c r="K43" s="330"/>
      <c r="L43" s="331"/>
      <c r="M43" s="388"/>
      <c r="N43" s="366">
        <f t="shared" si="6"/>
        <v>36</v>
      </c>
      <c r="O43" s="396" t="str">
        <f t="shared" si="4"/>
        <v>Bình Mỹ 2</v>
      </c>
      <c r="P43" s="391"/>
      <c r="Q43" s="391">
        <v>2</v>
      </c>
      <c r="R43" s="391"/>
      <c r="S43" s="391"/>
      <c r="T43" s="391"/>
      <c r="U43" s="391">
        <v>2</v>
      </c>
      <c r="V43" s="391"/>
      <c r="W43" s="391"/>
      <c r="X43" s="391"/>
      <c r="Y43" s="333"/>
    </row>
    <row r="44" spans="1:25" ht="12.75" x14ac:dyDescent="0.2">
      <c r="A44" s="82">
        <f t="shared" si="5"/>
        <v>37</v>
      </c>
      <c r="B44" s="64" t="s">
        <v>242</v>
      </c>
      <c r="C44" s="390"/>
      <c r="D44" s="390">
        <v>1</v>
      </c>
      <c r="E44" s="390"/>
      <c r="F44" s="390"/>
      <c r="G44" s="390"/>
      <c r="H44" s="390">
        <v>1</v>
      </c>
      <c r="I44" s="391"/>
      <c r="J44" s="391"/>
      <c r="K44" s="330"/>
      <c r="L44" s="331"/>
      <c r="M44" s="388"/>
      <c r="N44" s="366">
        <f t="shared" si="6"/>
        <v>37</v>
      </c>
      <c r="O44" s="396" t="str">
        <f t="shared" si="4"/>
        <v xml:space="preserve">Tân Thạnh Đông </v>
      </c>
      <c r="P44" s="391"/>
      <c r="Q44" s="391">
        <v>2</v>
      </c>
      <c r="R44" s="391"/>
      <c r="S44" s="391"/>
      <c r="T44" s="391"/>
      <c r="U44" s="391">
        <v>2</v>
      </c>
      <c r="V44" s="391"/>
      <c r="W44" s="391"/>
      <c r="X44" s="391"/>
      <c r="Y44" s="333"/>
    </row>
    <row r="45" spans="1:25" ht="12.75" x14ac:dyDescent="0.2">
      <c r="A45" s="82">
        <f t="shared" si="5"/>
        <v>38</v>
      </c>
      <c r="B45" s="64" t="s">
        <v>243</v>
      </c>
      <c r="C45" s="391"/>
      <c r="D45" s="391">
        <v>1</v>
      </c>
      <c r="E45" s="391"/>
      <c r="F45" s="391"/>
      <c r="G45" s="391"/>
      <c r="H45" s="391">
        <v>1</v>
      </c>
      <c r="I45" s="391"/>
      <c r="J45" s="391"/>
      <c r="K45" s="330"/>
      <c r="L45" s="331"/>
      <c r="M45" s="388"/>
      <c r="N45" s="366">
        <f t="shared" si="6"/>
        <v>38</v>
      </c>
      <c r="O45" s="396" t="str">
        <f t="shared" si="4"/>
        <v>Tân Thạnh Đông 2</v>
      </c>
      <c r="P45" s="390"/>
      <c r="Q45" s="390">
        <v>2</v>
      </c>
      <c r="R45" s="390"/>
      <c r="S45" s="390"/>
      <c r="T45" s="390"/>
      <c r="U45" s="390">
        <v>2</v>
      </c>
      <c r="V45" s="391"/>
      <c r="W45" s="391"/>
      <c r="X45" s="391"/>
      <c r="Y45" s="333"/>
    </row>
    <row r="46" spans="1:25" ht="12.75" x14ac:dyDescent="0.2">
      <c r="A46" s="82">
        <f t="shared" si="5"/>
        <v>39</v>
      </c>
      <c r="B46" s="64" t="s">
        <v>244</v>
      </c>
      <c r="C46" s="390"/>
      <c r="D46" s="390">
        <v>1</v>
      </c>
      <c r="E46" s="390"/>
      <c r="F46" s="390"/>
      <c r="G46" s="390"/>
      <c r="H46" s="390">
        <v>1</v>
      </c>
      <c r="I46" s="390"/>
      <c r="J46" s="391"/>
      <c r="K46" s="330"/>
      <c r="L46" s="331"/>
      <c r="M46" s="388"/>
      <c r="N46" s="366">
        <f t="shared" si="6"/>
        <v>39</v>
      </c>
      <c r="O46" s="396" t="str">
        <f t="shared" si="4"/>
        <v>Tân Thạnh Đông 3</v>
      </c>
      <c r="P46" s="390"/>
      <c r="Q46" s="390">
        <v>1</v>
      </c>
      <c r="R46" s="390"/>
      <c r="S46" s="390"/>
      <c r="T46" s="390"/>
      <c r="U46" s="390">
        <v>1</v>
      </c>
      <c r="V46" s="390"/>
      <c r="W46" s="391"/>
      <c r="X46" s="391"/>
      <c r="Y46" s="333"/>
    </row>
    <row r="47" spans="1:25" ht="12.75" x14ac:dyDescent="0.2">
      <c r="A47" s="82">
        <f t="shared" si="5"/>
        <v>40</v>
      </c>
      <c r="B47" s="64" t="s">
        <v>156</v>
      </c>
      <c r="C47" s="390"/>
      <c r="D47" s="390"/>
      <c r="E47" s="390"/>
      <c r="F47" s="390"/>
      <c r="G47" s="390"/>
      <c r="H47" s="390"/>
      <c r="I47" s="391"/>
      <c r="J47" s="391"/>
      <c r="K47" s="330"/>
      <c r="L47" s="330"/>
      <c r="M47" s="388"/>
      <c r="N47" s="366">
        <f t="shared" si="6"/>
        <v>40</v>
      </c>
      <c r="O47" s="396" t="str">
        <f t="shared" si="4"/>
        <v>TH-THCS Tân Trung</v>
      </c>
      <c r="P47" s="390"/>
      <c r="Q47" s="390">
        <v>1</v>
      </c>
      <c r="R47" s="390"/>
      <c r="S47" s="390"/>
      <c r="T47" s="390"/>
      <c r="U47" s="390">
        <v>1</v>
      </c>
      <c r="V47" s="391"/>
      <c r="W47" s="391"/>
      <c r="X47" s="391"/>
      <c r="Y47" s="333"/>
    </row>
    <row r="48" spans="1:25" ht="12.75" x14ac:dyDescent="0.2">
      <c r="A48" s="336"/>
      <c r="B48" s="337"/>
      <c r="C48" s="393"/>
      <c r="D48" s="393"/>
      <c r="E48" s="393"/>
      <c r="F48" s="393"/>
      <c r="G48" s="393"/>
      <c r="H48" s="393"/>
      <c r="I48" s="393"/>
      <c r="J48" s="393"/>
      <c r="K48" s="338"/>
      <c r="L48" s="338"/>
      <c r="M48" s="388"/>
      <c r="N48" s="389"/>
      <c r="O48" s="397"/>
      <c r="P48" s="393"/>
      <c r="Q48" s="393"/>
      <c r="R48" s="393"/>
      <c r="S48" s="393"/>
      <c r="T48" s="393"/>
      <c r="U48" s="393"/>
      <c r="V48" s="393"/>
      <c r="W48" s="393"/>
      <c r="X48" s="393"/>
      <c r="Y48" s="339"/>
    </row>
    <row r="49" spans="1:25" x14ac:dyDescent="0.2">
      <c r="A49" s="289">
        <v>1</v>
      </c>
      <c r="B49" s="332" t="s">
        <v>105</v>
      </c>
      <c r="C49" s="390"/>
      <c r="D49" s="390">
        <v>1</v>
      </c>
      <c r="E49" s="390"/>
      <c r="F49" s="390"/>
      <c r="G49" s="390"/>
      <c r="H49" s="390">
        <v>1</v>
      </c>
      <c r="I49" s="391"/>
      <c r="J49" s="391"/>
      <c r="K49" s="330"/>
      <c r="L49" s="331"/>
      <c r="M49" s="388"/>
      <c r="N49" s="275">
        <v>1</v>
      </c>
      <c r="O49" s="396" t="s">
        <v>105</v>
      </c>
      <c r="P49" s="390"/>
      <c r="Q49" s="390">
        <v>1</v>
      </c>
      <c r="R49" s="390"/>
      <c r="S49" s="390"/>
      <c r="T49" s="390"/>
      <c r="U49" s="390">
        <v>1</v>
      </c>
      <c r="V49" s="391"/>
      <c r="W49" s="391"/>
      <c r="X49" s="391"/>
      <c r="Y49" s="333"/>
    </row>
    <row r="50" spans="1:25" s="169" customFormat="1" ht="12.75" x14ac:dyDescent="0.2">
      <c r="A50" s="340"/>
      <c r="B50" s="341" t="s">
        <v>109</v>
      </c>
      <c r="C50" s="342"/>
      <c r="D50" s="342"/>
      <c r="E50" s="340"/>
      <c r="F50" s="342"/>
      <c r="G50" s="342"/>
      <c r="H50" s="340"/>
      <c r="I50" s="340"/>
      <c r="J50" s="340" t="s">
        <v>107</v>
      </c>
      <c r="K50" s="340"/>
      <c r="L50" s="342"/>
      <c r="M50" s="342"/>
      <c r="N50" s="340"/>
      <c r="O50" s="341" t="s">
        <v>109</v>
      </c>
      <c r="P50" s="342"/>
      <c r="Q50" s="342"/>
      <c r="R50" s="340"/>
      <c r="S50" s="342"/>
      <c r="T50" s="342"/>
      <c r="U50" s="340"/>
      <c r="V50" s="340"/>
      <c r="W50" s="340" t="s">
        <v>107</v>
      </c>
      <c r="X50" s="340"/>
      <c r="Y50" s="342"/>
    </row>
    <row r="51" spans="1:25" s="169" customFormat="1" ht="12.75" x14ac:dyDescent="0.2">
      <c r="A51" s="340"/>
      <c r="B51" s="342"/>
      <c r="C51" s="342"/>
      <c r="D51" s="342"/>
      <c r="E51" s="340"/>
      <c r="F51" s="342"/>
      <c r="G51" s="342"/>
      <c r="H51" s="340"/>
      <c r="I51" s="340"/>
      <c r="J51" s="340" t="s">
        <v>108</v>
      </c>
      <c r="K51" s="340"/>
      <c r="L51" s="342"/>
      <c r="M51" s="342"/>
      <c r="N51" s="340"/>
      <c r="O51" s="342"/>
      <c r="P51" s="342"/>
      <c r="Q51" s="342"/>
      <c r="R51" s="340"/>
      <c r="S51" s="342"/>
      <c r="T51" s="342"/>
      <c r="U51" s="340"/>
      <c r="V51" s="340"/>
      <c r="W51" s="340" t="s">
        <v>108</v>
      </c>
      <c r="X51" s="340"/>
      <c r="Y51" s="342"/>
    </row>
    <row r="52" spans="1:25" s="169" customFormat="1" ht="12.75" x14ac:dyDescent="0.2">
      <c r="A52" s="340"/>
      <c r="B52" s="67"/>
      <c r="C52" s="343"/>
      <c r="D52" s="343"/>
      <c r="E52" s="344"/>
      <c r="F52" s="344"/>
      <c r="G52" s="344"/>
      <c r="H52" s="344"/>
      <c r="I52" s="344"/>
      <c r="J52" s="67"/>
      <c r="K52" s="344"/>
      <c r="M52" s="342"/>
      <c r="N52" s="340"/>
      <c r="O52" s="67"/>
      <c r="P52" s="343"/>
      <c r="Q52" s="343"/>
      <c r="R52" s="344"/>
      <c r="S52" s="344"/>
      <c r="T52" s="344"/>
      <c r="U52" s="344"/>
      <c r="V52" s="344"/>
      <c r="W52" s="67"/>
      <c r="X52" s="67"/>
    </row>
    <row r="53" spans="1:25" s="169" customFormat="1" ht="12.75" x14ac:dyDescent="0.2">
      <c r="A53" s="340"/>
      <c r="B53" s="67" t="s">
        <v>332</v>
      </c>
      <c r="C53" s="343"/>
      <c r="D53" s="343"/>
      <c r="E53" s="344"/>
      <c r="F53" s="344"/>
      <c r="G53" s="344"/>
      <c r="H53" s="344"/>
      <c r="I53" s="344"/>
      <c r="J53" s="67" t="s">
        <v>333</v>
      </c>
      <c r="K53" s="344"/>
      <c r="M53" s="342"/>
      <c r="N53" s="340"/>
      <c r="O53" s="67" t="s">
        <v>332</v>
      </c>
      <c r="P53" s="343"/>
      <c r="Q53" s="343"/>
      <c r="R53" s="344"/>
      <c r="S53" s="344"/>
      <c r="T53" s="344"/>
      <c r="U53" s="344"/>
      <c r="V53" s="344"/>
      <c r="W53" s="67" t="s">
        <v>333</v>
      </c>
      <c r="X53" s="67"/>
    </row>
    <row r="54" spans="1:25" s="169" customFormat="1" ht="12.75" x14ac:dyDescent="0.2">
      <c r="A54" s="340"/>
      <c r="B54" s="67"/>
      <c r="C54" s="343"/>
      <c r="D54" s="343"/>
      <c r="E54" s="344"/>
      <c r="F54" s="344"/>
      <c r="G54" s="344"/>
      <c r="H54" s="344"/>
      <c r="I54" s="344"/>
      <c r="J54" s="67"/>
      <c r="K54" s="344"/>
      <c r="M54" s="342"/>
      <c r="N54" s="340"/>
      <c r="O54" s="67"/>
      <c r="P54" s="343"/>
      <c r="Q54" s="343"/>
      <c r="R54" s="344"/>
      <c r="S54" s="344"/>
      <c r="T54" s="344"/>
      <c r="U54" s="344"/>
      <c r="V54" s="344"/>
      <c r="W54" s="67"/>
      <c r="X54" s="67"/>
    </row>
    <row r="55" spans="1:25" s="169" customFormat="1" ht="12.75" x14ac:dyDescent="0.2">
      <c r="A55" s="340"/>
      <c r="B55" s="340"/>
      <c r="C55" s="342"/>
      <c r="D55" s="342"/>
      <c r="E55" s="340"/>
      <c r="F55" s="342"/>
      <c r="G55" s="342"/>
      <c r="H55" s="340"/>
      <c r="I55" s="340"/>
      <c r="J55" s="340"/>
      <c r="K55" s="340"/>
      <c r="L55" s="342"/>
      <c r="M55" s="342"/>
      <c r="N55" s="340"/>
      <c r="O55" s="340"/>
      <c r="P55" s="342"/>
      <c r="Q55" s="342"/>
      <c r="R55" s="340"/>
      <c r="S55" s="342"/>
      <c r="T55" s="342"/>
      <c r="U55" s="340"/>
      <c r="V55" s="340"/>
      <c r="W55" s="340"/>
      <c r="X55" s="340"/>
      <c r="Y55" s="342"/>
    </row>
    <row r="56" spans="1:25" s="169" customFormat="1" ht="12.75" x14ac:dyDescent="0.2">
      <c r="A56" s="340"/>
      <c r="B56" s="340" t="s">
        <v>110</v>
      </c>
      <c r="C56" s="342"/>
      <c r="D56" s="342"/>
      <c r="E56" s="340"/>
      <c r="F56" s="342"/>
      <c r="G56" s="342"/>
      <c r="H56" s="340"/>
      <c r="I56" s="340"/>
      <c r="J56" s="119" t="s">
        <v>236</v>
      </c>
      <c r="K56" s="340"/>
      <c r="L56" s="342"/>
      <c r="M56" s="342"/>
      <c r="N56" s="340"/>
      <c r="O56" s="340" t="s">
        <v>110</v>
      </c>
      <c r="P56" s="342"/>
      <c r="Q56" s="342"/>
      <c r="R56" s="340"/>
      <c r="S56" s="342"/>
      <c r="T56" s="342"/>
      <c r="U56" s="340"/>
      <c r="V56" s="340"/>
      <c r="W56" s="119" t="s">
        <v>236</v>
      </c>
      <c r="X56" s="119"/>
      <c r="Y56" s="342"/>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Zeros="0" workbookViewId="0">
      <pane xSplit="3" ySplit="7" topLeftCell="D8" activePane="bottomRight" state="frozen"/>
      <selection pane="topRight" activeCell="D1" sqref="D1"/>
      <selection pane="bottomLeft" activeCell="A8" sqref="A8"/>
      <selection pane="bottomRight" activeCell="D8" sqref="D8"/>
    </sheetView>
  </sheetViews>
  <sheetFormatPr defaultColWidth="8.88671875" defaultRowHeight="12" x14ac:dyDescent="0.2"/>
  <cols>
    <col min="1" max="1" width="3" style="29" customWidth="1"/>
    <col min="2" max="2" width="12.77734375" style="29" customWidth="1"/>
    <col min="3" max="3" width="4.88671875" style="29" customWidth="1"/>
    <col min="4" max="4" width="5.44140625" style="29" customWidth="1"/>
    <col min="5" max="5" width="5.5546875" style="29" customWidth="1"/>
    <col min="6" max="6" width="5.33203125" style="29" customWidth="1"/>
    <col min="7" max="7" width="4.5546875" style="29" customWidth="1"/>
    <col min="8" max="8" width="6.109375" style="29" customWidth="1"/>
    <col min="9" max="9" width="5.44140625" style="29" customWidth="1"/>
    <col min="10" max="10" width="6.44140625" style="29" customWidth="1"/>
    <col min="11" max="11" width="5.33203125" style="29" customWidth="1"/>
    <col min="12" max="12" width="6.44140625" style="29" customWidth="1"/>
    <col min="13" max="13" width="6.109375" style="29" customWidth="1"/>
    <col min="14" max="14" width="2.21875" style="29" customWidth="1"/>
    <col min="15" max="15" width="3.21875" style="29" customWidth="1"/>
    <col min="16" max="16" width="4.21875" style="29" customWidth="1"/>
    <col min="17" max="16384" width="8.88671875" style="29"/>
  </cols>
  <sheetData>
    <row r="1" spans="1:16" ht="12.75" x14ac:dyDescent="0.2">
      <c r="A1" s="17" t="s">
        <v>65</v>
      </c>
      <c r="B1" s="266"/>
      <c r="C1" s="266"/>
      <c r="D1" s="266"/>
      <c r="E1" s="266"/>
      <c r="F1" s="266"/>
      <c r="G1" s="266"/>
      <c r="H1" s="266"/>
      <c r="I1" s="266"/>
      <c r="J1" s="266"/>
      <c r="K1" s="266"/>
      <c r="L1" s="266"/>
      <c r="M1" s="266"/>
    </row>
    <row r="2" spans="1:16" x14ac:dyDescent="0.2">
      <c r="A2" s="306"/>
      <c r="B2" s="315"/>
      <c r="C2" s="315"/>
      <c r="D2" s="315"/>
      <c r="E2" s="315"/>
      <c r="F2" s="266"/>
      <c r="G2" s="266"/>
      <c r="H2" s="267" t="s">
        <v>302</v>
      </c>
      <c r="I2" s="315"/>
      <c r="J2" s="315"/>
      <c r="K2" s="315"/>
      <c r="L2" s="315"/>
      <c r="M2" s="315"/>
    </row>
    <row r="3" spans="1:16" x14ac:dyDescent="0.2">
      <c r="A3" s="306"/>
      <c r="B3" s="315"/>
      <c r="C3" s="315"/>
      <c r="D3" s="315"/>
      <c r="E3" s="315"/>
      <c r="F3" s="266"/>
      <c r="G3" s="266"/>
      <c r="H3" s="316" t="s">
        <v>290</v>
      </c>
      <c r="I3" s="315"/>
      <c r="J3" s="315"/>
      <c r="K3" s="315"/>
      <c r="L3" s="315"/>
      <c r="M3" s="315"/>
    </row>
    <row r="4" spans="1:16" x14ac:dyDescent="0.2">
      <c r="A4" s="346" t="s">
        <v>255</v>
      </c>
      <c r="B4" s="346" t="s">
        <v>284</v>
      </c>
      <c r="C4" s="270" t="s">
        <v>48</v>
      </c>
      <c r="D4" s="705" t="s">
        <v>285</v>
      </c>
      <c r="E4" s="705"/>
      <c r="F4" s="705"/>
      <c r="G4" s="705"/>
      <c r="H4" s="705"/>
      <c r="I4" s="705" t="s">
        <v>327</v>
      </c>
      <c r="J4" s="705"/>
      <c r="K4" s="705"/>
      <c r="L4" s="705"/>
      <c r="M4" s="270"/>
    </row>
    <row r="5" spans="1:16" x14ac:dyDescent="0.2">
      <c r="A5" s="276" t="s">
        <v>29</v>
      </c>
      <c r="B5" s="276"/>
      <c r="C5" s="276" t="s">
        <v>291</v>
      </c>
      <c r="D5" s="323" t="s">
        <v>299</v>
      </c>
      <c r="E5" s="276" t="s">
        <v>286</v>
      </c>
      <c r="F5" s="276" t="s">
        <v>287</v>
      </c>
      <c r="G5" s="276" t="s">
        <v>240</v>
      </c>
      <c r="H5" s="277" t="s">
        <v>16</v>
      </c>
      <c r="I5" s="324" t="s">
        <v>70</v>
      </c>
      <c r="J5" s="324" t="s">
        <v>288</v>
      </c>
      <c r="K5" s="324" t="s">
        <v>71</v>
      </c>
      <c r="L5" s="324" t="s">
        <v>16</v>
      </c>
      <c r="M5" s="278" t="s">
        <v>69</v>
      </c>
    </row>
    <row r="6" spans="1:16" x14ac:dyDescent="0.2">
      <c r="A6" s="326"/>
      <c r="B6" s="347" t="s">
        <v>235</v>
      </c>
      <c r="C6" s="312">
        <f>SUM(C8:C47)</f>
        <v>1348</v>
      </c>
      <c r="D6" s="312">
        <f t="shared" ref="D6:L6" si="0">SUM(D8:D47)</f>
        <v>1</v>
      </c>
      <c r="E6" s="312">
        <f t="shared" si="0"/>
        <v>993</v>
      </c>
      <c r="F6" s="312">
        <f t="shared" si="0"/>
        <v>336</v>
      </c>
      <c r="G6" s="312">
        <f t="shared" si="0"/>
        <v>18</v>
      </c>
      <c r="H6" s="312">
        <f t="shared" si="0"/>
        <v>0</v>
      </c>
      <c r="I6" s="312">
        <f t="shared" si="0"/>
        <v>891</v>
      </c>
      <c r="J6" s="312">
        <f t="shared" si="0"/>
        <v>86</v>
      </c>
      <c r="K6" s="312">
        <f t="shared" si="0"/>
        <v>15</v>
      </c>
      <c r="L6" s="312">
        <f t="shared" si="0"/>
        <v>356</v>
      </c>
      <c r="M6" s="348"/>
      <c r="N6" s="29" t="str">
        <f>IF(SUM(D6:H6)=SUM(I6:L6),"","Sai số")</f>
        <v/>
      </c>
      <c r="O6" s="29" t="str">
        <f>IF(SUM(D6:H6)=C6,"","Sai số")</f>
        <v/>
      </c>
    </row>
    <row r="7" spans="1:16" x14ac:dyDescent="0.2">
      <c r="A7" s="326"/>
      <c r="B7" s="347"/>
      <c r="C7" s="312"/>
      <c r="D7" s="349">
        <f>D6/$C$6</f>
        <v>7.4183976261127599E-4</v>
      </c>
      <c r="E7" s="349">
        <f>E6/$C$6</f>
        <v>0.73664688427299707</v>
      </c>
      <c r="F7" s="349">
        <f t="shared" ref="F7:L7" si="1">F6/$C$6</f>
        <v>0.24925816023738873</v>
      </c>
      <c r="G7" s="349">
        <f t="shared" si="1"/>
        <v>1.3353115727002967E-2</v>
      </c>
      <c r="H7" s="349">
        <f t="shared" si="1"/>
        <v>0</v>
      </c>
      <c r="I7" s="349">
        <f t="shared" si="1"/>
        <v>0.66097922848664692</v>
      </c>
      <c r="J7" s="349">
        <f t="shared" si="1"/>
        <v>6.3798219584569729E-2</v>
      </c>
      <c r="K7" s="349">
        <f t="shared" si="1"/>
        <v>1.112759643916914E-2</v>
      </c>
      <c r="L7" s="349">
        <f t="shared" si="1"/>
        <v>0.26409495548961426</v>
      </c>
      <c r="M7" s="304"/>
    </row>
    <row r="8" spans="1:16" ht="14.25" customHeight="1" x14ac:dyDescent="0.2">
      <c r="A8" s="289">
        <v>1</v>
      </c>
      <c r="B8" s="51" t="s">
        <v>72</v>
      </c>
      <c r="C8" s="350">
        <f>'Đội ngũ'!M7</f>
        <v>38</v>
      </c>
      <c r="D8" s="350">
        <f>'Đội ngũ'!N7</f>
        <v>0</v>
      </c>
      <c r="E8" s="350">
        <f>'Đội ngũ'!O7</f>
        <v>29</v>
      </c>
      <c r="F8" s="350">
        <f>'Đội ngũ'!P7</f>
        <v>9</v>
      </c>
      <c r="G8" s="350">
        <f>'Đội ngũ'!Q7</f>
        <v>0</v>
      </c>
      <c r="H8" s="350">
        <f>'Đội ngũ'!R7</f>
        <v>0</v>
      </c>
      <c r="I8" s="350">
        <v>26</v>
      </c>
      <c r="J8" s="350">
        <v>3</v>
      </c>
      <c r="K8" s="350"/>
      <c r="L8" s="350">
        <v>9</v>
      </c>
      <c r="M8" s="398"/>
      <c r="N8" s="29" t="str">
        <f t="shared" ref="N8:N47" si="2">IF(SUM(D8:H8)=SUM(I8:L8),"","Sai số")</f>
        <v/>
      </c>
      <c r="O8" s="29" t="str">
        <f t="shared" ref="O8:O47" si="3">IF(SUM(D8:H8)=C8,"","Sai số")</f>
        <v/>
      </c>
      <c r="P8" s="29">
        <f>(F8+G8)-L8</f>
        <v>0</v>
      </c>
    </row>
    <row r="9" spans="1:16" ht="14.25" customHeight="1" x14ac:dyDescent="0.2">
      <c r="A9" s="289">
        <v>2</v>
      </c>
      <c r="B9" s="51" t="s">
        <v>73</v>
      </c>
      <c r="C9" s="350">
        <f>'Đội ngũ'!M8</f>
        <v>63</v>
      </c>
      <c r="D9" s="350">
        <f>'Đội ngũ'!N8</f>
        <v>0</v>
      </c>
      <c r="E9" s="350">
        <f>'Đội ngũ'!O8</f>
        <v>52</v>
      </c>
      <c r="F9" s="350">
        <f>'Đội ngũ'!P8</f>
        <v>10</v>
      </c>
      <c r="G9" s="350">
        <f>'Đội ngũ'!Q8</f>
        <v>1</v>
      </c>
      <c r="H9" s="350">
        <f>'Đội ngũ'!R8</f>
        <v>0</v>
      </c>
      <c r="I9" s="350">
        <v>47</v>
      </c>
      <c r="J9" s="350">
        <v>3</v>
      </c>
      <c r="K9" s="350">
        <v>2</v>
      </c>
      <c r="L9" s="350">
        <v>11</v>
      </c>
      <c r="M9" s="398"/>
      <c r="N9" s="29" t="str">
        <f t="shared" si="2"/>
        <v/>
      </c>
      <c r="O9" s="29" t="str">
        <f t="shared" si="3"/>
        <v/>
      </c>
      <c r="P9" s="29">
        <f t="shared" ref="P9:P49" si="4">(F9+G9)-L9</f>
        <v>0</v>
      </c>
    </row>
    <row r="10" spans="1:16" ht="14.25" customHeight="1" x14ac:dyDescent="0.2">
      <c r="A10" s="275">
        <v>3</v>
      </c>
      <c r="B10" s="64" t="s">
        <v>168</v>
      </c>
      <c r="C10" s="350">
        <f>'Đội ngũ'!M9</f>
        <v>32</v>
      </c>
      <c r="D10" s="350">
        <f>'Đội ngũ'!N9</f>
        <v>0</v>
      </c>
      <c r="E10" s="350">
        <f>'Đội ngũ'!O9</f>
        <v>25</v>
      </c>
      <c r="F10" s="350">
        <f>'Đội ngũ'!P9</f>
        <v>7</v>
      </c>
      <c r="G10" s="350">
        <f>'Đội ngũ'!Q9</f>
        <v>0</v>
      </c>
      <c r="H10" s="350">
        <f>'Đội ngũ'!R9</f>
        <v>0</v>
      </c>
      <c r="I10" s="350">
        <v>25</v>
      </c>
      <c r="J10" s="350"/>
      <c r="K10" s="350"/>
      <c r="L10" s="350">
        <v>7</v>
      </c>
      <c r="M10" s="398"/>
      <c r="N10" s="29" t="str">
        <f t="shared" si="2"/>
        <v/>
      </c>
      <c r="O10" s="29" t="str">
        <f t="shared" si="3"/>
        <v/>
      </c>
      <c r="P10" s="29">
        <f t="shared" si="4"/>
        <v>0</v>
      </c>
    </row>
    <row r="11" spans="1:16" ht="14.25" customHeight="1" x14ac:dyDescent="0.2">
      <c r="A11" s="289">
        <v>4</v>
      </c>
      <c r="B11" s="64" t="s">
        <v>104</v>
      </c>
      <c r="C11" s="350">
        <f>'Đội ngũ'!M10</f>
        <v>47</v>
      </c>
      <c r="D11" s="350">
        <f>'Đội ngũ'!N10</f>
        <v>0</v>
      </c>
      <c r="E11" s="350">
        <f>'Đội ngũ'!O10</f>
        <v>36</v>
      </c>
      <c r="F11" s="350">
        <f>'Đội ngũ'!P10</f>
        <v>11</v>
      </c>
      <c r="G11" s="350">
        <f>'Đội ngũ'!Q10</f>
        <v>0</v>
      </c>
      <c r="H11" s="350">
        <f>'Đội ngũ'!R10</f>
        <v>0</v>
      </c>
      <c r="I11" s="350">
        <v>36</v>
      </c>
      <c r="J11" s="350"/>
      <c r="K11" s="350"/>
      <c r="L11" s="350">
        <v>11</v>
      </c>
      <c r="M11" s="398"/>
      <c r="N11" s="29" t="str">
        <f t="shared" si="2"/>
        <v/>
      </c>
      <c r="O11" s="29" t="str">
        <f t="shared" si="3"/>
        <v/>
      </c>
      <c r="P11" s="29">
        <f t="shared" si="4"/>
        <v>0</v>
      </c>
    </row>
    <row r="12" spans="1:16" ht="14.25" customHeight="1" x14ac:dyDescent="0.2">
      <c r="A12" s="289">
        <v>5</v>
      </c>
      <c r="B12" s="51" t="s">
        <v>74</v>
      </c>
      <c r="C12" s="350">
        <f>'Đội ngũ'!M11</f>
        <v>19</v>
      </c>
      <c r="D12" s="350">
        <f>'Đội ngũ'!N11</f>
        <v>0</v>
      </c>
      <c r="E12" s="350">
        <f>'Đội ngũ'!O11</f>
        <v>15</v>
      </c>
      <c r="F12" s="350">
        <f>'Đội ngũ'!P11</f>
        <v>2</v>
      </c>
      <c r="G12" s="350">
        <f>'Đội ngũ'!Q11</f>
        <v>2</v>
      </c>
      <c r="H12" s="350">
        <f>'Đội ngũ'!R11</f>
        <v>0</v>
      </c>
      <c r="I12" s="394">
        <v>10</v>
      </c>
      <c r="J12" s="394">
        <v>4</v>
      </c>
      <c r="K12" s="394">
        <v>1</v>
      </c>
      <c r="L12" s="350">
        <v>4</v>
      </c>
      <c r="M12" s="398"/>
      <c r="N12" s="29" t="str">
        <f t="shared" si="2"/>
        <v/>
      </c>
      <c r="O12" s="29" t="str">
        <f t="shared" si="3"/>
        <v/>
      </c>
      <c r="P12" s="29">
        <f t="shared" si="4"/>
        <v>0</v>
      </c>
    </row>
    <row r="13" spans="1:16" ht="14.25" customHeight="1" x14ac:dyDescent="0.2">
      <c r="A13" s="289">
        <v>6</v>
      </c>
      <c r="B13" s="51" t="s">
        <v>75</v>
      </c>
      <c r="C13" s="350">
        <f>'Đội ngũ'!M12</f>
        <v>44</v>
      </c>
      <c r="D13" s="350">
        <f>'Đội ngũ'!N12</f>
        <v>0</v>
      </c>
      <c r="E13" s="350">
        <f>'Đội ngũ'!O12</f>
        <v>37</v>
      </c>
      <c r="F13" s="350">
        <f>'Đội ngũ'!P12</f>
        <v>7</v>
      </c>
      <c r="G13" s="350">
        <f>'Đội ngũ'!Q12</f>
        <v>0</v>
      </c>
      <c r="H13" s="350">
        <f>'Đội ngũ'!R12</f>
        <v>0</v>
      </c>
      <c r="I13" s="350">
        <v>37</v>
      </c>
      <c r="J13" s="350"/>
      <c r="K13" s="350"/>
      <c r="L13" s="350">
        <v>7</v>
      </c>
      <c r="M13" s="398"/>
      <c r="N13" s="29" t="str">
        <f t="shared" si="2"/>
        <v/>
      </c>
      <c r="O13" s="29" t="str">
        <f t="shared" si="3"/>
        <v/>
      </c>
      <c r="P13" s="29">
        <f t="shared" si="4"/>
        <v>0</v>
      </c>
    </row>
    <row r="14" spans="1:16" ht="14.25" customHeight="1" x14ac:dyDescent="0.2">
      <c r="A14" s="275">
        <v>7</v>
      </c>
      <c r="B14" s="51" t="s">
        <v>76</v>
      </c>
      <c r="C14" s="350">
        <f>'Đội ngũ'!M13</f>
        <v>25</v>
      </c>
      <c r="D14" s="350">
        <f>'Đội ngũ'!N13</f>
        <v>0</v>
      </c>
      <c r="E14" s="350">
        <f>'Đội ngũ'!O13</f>
        <v>18</v>
      </c>
      <c r="F14" s="350">
        <f>'Đội ngũ'!P13</f>
        <v>7</v>
      </c>
      <c r="G14" s="350">
        <f>'Đội ngũ'!Q13</f>
        <v>0</v>
      </c>
      <c r="H14" s="350">
        <f>'Đội ngũ'!R13</f>
        <v>0</v>
      </c>
      <c r="I14" s="350">
        <v>14</v>
      </c>
      <c r="J14" s="350">
        <v>4</v>
      </c>
      <c r="K14" s="350"/>
      <c r="L14" s="350">
        <v>7</v>
      </c>
      <c r="M14" s="398"/>
      <c r="N14" s="29" t="str">
        <f t="shared" si="2"/>
        <v/>
      </c>
      <c r="O14" s="29" t="str">
        <f t="shared" si="3"/>
        <v/>
      </c>
      <c r="P14" s="29">
        <f t="shared" si="4"/>
        <v>0</v>
      </c>
    </row>
    <row r="15" spans="1:16" ht="14.25" customHeight="1" x14ac:dyDescent="0.2">
      <c r="A15" s="289">
        <v>8</v>
      </c>
      <c r="B15" s="51" t="s">
        <v>77</v>
      </c>
      <c r="C15" s="350">
        <f>'Đội ngũ'!M14</f>
        <v>25</v>
      </c>
      <c r="D15" s="350">
        <f>'Đội ngũ'!N14</f>
        <v>0</v>
      </c>
      <c r="E15" s="350">
        <f>'Đội ngũ'!O14</f>
        <v>17</v>
      </c>
      <c r="F15" s="350">
        <f>'Đội ngũ'!P14</f>
        <v>7</v>
      </c>
      <c r="G15" s="350">
        <f>'Đội ngũ'!Q14</f>
        <v>1</v>
      </c>
      <c r="H15" s="350">
        <f>'Đội ngũ'!R14</f>
        <v>0</v>
      </c>
      <c r="I15" s="350">
        <v>14</v>
      </c>
      <c r="J15" s="350">
        <v>3</v>
      </c>
      <c r="K15" s="350"/>
      <c r="L15" s="350">
        <v>8</v>
      </c>
      <c r="M15" s="398"/>
      <c r="N15" s="29" t="str">
        <f t="shared" si="2"/>
        <v/>
      </c>
      <c r="O15" s="29" t="str">
        <f t="shared" si="3"/>
        <v/>
      </c>
      <c r="P15" s="29">
        <f t="shared" si="4"/>
        <v>0</v>
      </c>
    </row>
    <row r="16" spans="1:16" ht="14.25" customHeight="1" x14ac:dyDescent="0.2">
      <c r="A16" s="289">
        <v>9</v>
      </c>
      <c r="B16" s="51" t="s">
        <v>78</v>
      </c>
      <c r="C16" s="350">
        <f>'Đội ngũ'!M15</f>
        <v>31</v>
      </c>
      <c r="D16" s="350">
        <f>'Đội ngũ'!N15</f>
        <v>0</v>
      </c>
      <c r="E16" s="350">
        <f>'Đội ngũ'!O15</f>
        <v>26</v>
      </c>
      <c r="F16" s="350">
        <f>'Đội ngũ'!P15</f>
        <v>5</v>
      </c>
      <c r="G16" s="350">
        <f>'Đội ngũ'!Q15</f>
        <v>0</v>
      </c>
      <c r="H16" s="350">
        <f>'Đội ngũ'!R15</f>
        <v>0</v>
      </c>
      <c r="I16" s="350">
        <v>23</v>
      </c>
      <c r="J16" s="350">
        <v>3</v>
      </c>
      <c r="K16" s="350"/>
      <c r="L16" s="350">
        <v>5</v>
      </c>
      <c r="M16" s="398"/>
      <c r="N16" s="29" t="str">
        <f t="shared" si="2"/>
        <v/>
      </c>
      <c r="O16" s="29" t="str">
        <f t="shared" si="3"/>
        <v/>
      </c>
      <c r="P16" s="29">
        <f t="shared" si="4"/>
        <v>0</v>
      </c>
    </row>
    <row r="17" spans="1:16" ht="14.25" customHeight="1" x14ac:dyDescent="0.2">
      <c r="A17" s="289">
        <v>10</v>
      </c>
      <c r="B17" s="51" t="s">
        <v>79</v>
      </c>
      <c r="C17" s="350">
        <f>'Đội ngũ'!M16</f>
        <v>50</v>
      </c>
      <c r="D17" s="350">
        <f>'Đội ngũ'!N16</f>
        <v>0</v>
      </c>
      <c r="E17" s="350">
        <f>'Đội ngũ'!O16</f>
        <v>38</v>
      </c>
      <c r="F17" s="350">
        <f>'Đội ngũ'!P16</f>
        <v>11</v>
      </c>
      <c r="G17" s="350">
        <f>'Đội ngũ'!Q16</f>
        <v>1</v>
      </c>
      <c r="H17" s="350">
        <f>'Đội ngũ'!R16</f>
        <v>0</v>
      </c>
      <c r="I17" s="350">
        <v>38</v>
      </c>
      <c r="J17" s="350"/>
      <c r="K17" s="350"/>
      <c r="L17" s="350">
        <v>12</v>
      </c>
      <c r="M17" s="398"/>
      <c r="N17" s="29" t="str">
        <f t="shared" si="2"/>
        <v/>
      </c>
      <c r="O17" s="29" t="str">
        <f t="shared" si="3"/>
        <v/>
      </c>
      <c r="P17" s="29">
        <f t="shared" si="4"/>
        <v>0</v>
      </c>
    </row>
    <row r="18" spans="1:16" ht="14.25" customHeight="1" x14ac:dyDescent="0.2">
      <c r="A18" s="275">
        <v>11</v>
      </c>
      <c r="B18" s="64" t="s">
        <v>132</v>
      </c>
      <c r="C18" s="350">
        <f>'Đội ngũ'!M17</f>
        <v>19</v>
      </c>
      <c r="D18" s="350">
        <f>'Đội ngũ'!N17</f>
        <v>0</v>
      </c>
      <c r="E18" s="350">
        <f>'Đội ngũ'!O17</f>
        <v>16</v>
      </c>
      <c r="F18" s="350">
        <f>'Đội ngũ'!P17</f>
        <v>3</v>
      </c>
      <c r="G18" s="350">
        <f>'Đội ngũ'!Q17</f>
        <v>0</v>
      </c>
      <c r="H18" s="350">
        <f>'Đội ngũ'!R17</f>
        <v>0</v>
      </c>
      <c r="I18" s="350">
        <v>16</v>
      </c>
      <c r="J18" s="350"/>
      <c r="K18" s="350"/>
      <c r="L18" s="350">
        <v>3</v>
      </c>
      <c r="M18" s="398"/>
      <c r="N18" s="29" t="str">
        <f t="shared" si="2"/>
        <v/>
      </c>
      <c r="O18" s="29" t="str">
        <f t="shared" si="3"/>
        <v/>
      </c>
      <c r="P18" s="29">
        <f t="shared" si="4"/>
        <v>0</v>
      </c>
    </row>
    <row r="19" spans="1:16" ht="14.25" customHeight="1" x14ac:dyDescent="0.2">
      <c r="A19" s="289">
        <v>12</v>
      </c>
      <c r="B19" s="51" t="s">
        <v>80</v>
      </c>
      <c r="C19" s="350">
        <f>'Đội ngũ'!M18</f>
        <v>44</v>
      </c>
      <c r="D19" s="350">
        <f>'Đội ngũ'!N18</f>
        <v>0</v>
      </c>
      <c r="E19" s="350">
        <f>'Đội ngũ'!O18</f>
        <v>36</v>
      </c>
      <c r="F19" s="350">
        <f>'Đội ngũ'!P18</f>
        <v>7</v>
      </c>
      <c r="G19" s="350">
        <f>'Đội ngũ'!Q18</f>
        <v>1</v>
      </c>
      <c r="H19" s="350">
        <f>'Đội ngũ'!R18</f>
        <v>0</v>
      </c>
      <c r="I19" s="350">
        <v>33</v>
      </c>
      <c r="J19" s="350">
        <v>3</v>
      </c>
      <c r="K19" s="350"/>
      <c r="L19" s="350">
        <v>8</v>
      </c>
      <c r="M19" s="398"/>
      <c r="N19" s="29" t="str">
        <f t="shared" si="2"/>
        <v/>
      </c>
      <c r="O19" s="29" t="str">
        <f t="shared" si="3"/>
        <v/>
      </c>
      <c r="P19" s="29">
        <f t="shared" si="4"/>
        <v>0</v>
      </c>
    </row>
    <row r="20" spans="1:16" ht="14.25" customHeight="1" x14ac:dyDescent="0.2">
      <c r="A20" s="275">
        <v>13</v>
      </c>
      <c r="B20" s="51" t="s">
        <v>81</v>
      </c>
      <c r="C20" s="350">
        <f>'Đội ngũ'!M19</f>
        <v>25</v>
      </c>
      <c r="D20" s="350">
        <f>'Đội ngũ'!N19</f>
        <v>0</v>
      </c>
      <c r="E20" s="350">
        <f>'Đội ngũ'!O19</f>
        <v>21</v>
      </c>
      <c r="F20" s="350">
        <f>'Đội ngũ'!P19</f>
        <v>4</v>
      </c>
      <c r="G20" s="350">
        <f>'Đội ngũ'!Q19</f>
        <v>0</v>
      </c>
      <c r="H20" s="350">
        <f>'Đội ngũ'!R19</f>
        <v>0</v>
      </c>
      <c r="I20" s="394">
        <v>21</v>
      </c>
      <c r="J20" s="394"/>
      <c r="K20" s="350"/>
      <c r="L20" s="350">
        <v>4</v>
      </c>
      <c r="M20" s="398"/>
      <c r="N20" s="29" t="str">
        <f t="shared" si="2"/>
        <v/>
      </c>
      <c r="O20" s="29" t="str">
        <f t="shared" si="3"/>
        <v/>
      </c>
      <c r="P20" s="29">
        <f t="shared" si="4"/>
        <v>0</v>
      </c>
    </row>
    <row r="21" spans="1:16" ht="14.25" customHeight="1" x14ac:dyDescent="0.2">
      <c r="A21" s="289">
        <v>14</v>
      </c>
      <c r="B21" s="51" t="s">
        <v>82</v>
      </c>
      <c r="C21" s="350">
        <f>'Đội ngũ'!M20</f>
        <v>30</v>
      </c>
      <c r="D21" s="350">
        <f>'Đội ngũ'!N20</f>
        <v>0</v>
      </c>
      <c r="E21" s="350">
        <f>'Đội ngũ'!O20</f>
        <v>25</v>
      </c>
      <c r="F21" s="350">
        <f>'Đội ngũ'!P20</f>
        <v>5</v>
      </c>
      <c r="G21" s="350">
        <f>'Đội ngũ'!Q20</f>
        <v>0</v>
      </c>
      <c r="H21" s="350">
        <f>'Đội ngũ'!R20</f>
        <v>0</v>
      </c>
      <c r="I21" s="350">
        <v>16</v>
      </c>
      <c r="J21" s="350">
        <v>9</v>
      </c>
      <c r="K21" s="350"/>
      <c r="L21" s="350">
        <v>5</v>
      </c>
      <c r="M21" s="398"/>
      <c r="N21" s="29" t="str">
        <f t="shared" si="2"/>
        <v/>
      </c>
      <c r="O21" s="29" t="str">
        <f t="shared" si="3"/>
        <v/>
      </c>
      <c r="P21" s="29">
        <f t="shared" si="4"/>
        <v>0</v>
      </c>
    </row>
    <row r="22" spans="1:16" ht="14.25" customHeight="1" x14ac:dyDescent="0.2">
      <c r="A22" s="289">
        <v>15</v>
      </c>
      <c r="B22" s="51" t="s">
        <v>83</v>
      </c>
      <c r="C22" s="350">
        <f>'Đội ngũ'!M21</f>
        <v>37</v>
      </c>
      <c r="D22" s="350">
        <f>'Đội ngũ'!N21</f>
        <v>0</v>
      </c>
      <c r="E22" s="350">
        <f>'Đội ngũ'!O21</f>
        <v>21</v>
      </c>
      <c r="F22" s="350">
        <f>'Đội ngũ'!P21</f>
        <v>16</v>
      </c>
      <c r="G22" s="350">
        <f>'Đội ngũ'!Q21</f>
        <v>0</v>
      </c>
      <c r="H22" s="350">
        <f>'Đội ngũ'!R21</f>
        <v>0</v>
      </c>
      <c r="I22" s="395">
        <v>21</v>
      </c>
      <c r="J22" s="395"/>
      <c r="K22" s="350"/>
      <c r="L22" s="350">
        <v>16</v>
      </c>
      <c r="M22" s="398"/>
      <c r="N22" s="29" t="str">
        <f t="shared" si="2"/>
        <v/>
      </c>
      <c r="O22" s="29" t="str">
        <f t="shared" si="3"/>
        <v/>
      </c>
      <c r="P22" s="29">
        <f t="shared" si="4"/>
        <v>0</v>
      </c>
    </row>
    <row r="23" spans="1:16" ht="14.25" customHeight="1" x14ac:dyDescent="0.2">
      <c r="A23" s="289">
        <v>16</v>
      </c>
      <c r="B23" s="51" t="s">
        <v>84</v>
      </c>
      <c r="C23" s="350">
        <f>'Đội ngũ'!M22</f>
        <v>37</v>
      </c>
      <c r="D23" s="350">
        <f>'Đội ngũ'!N22</f>
        <v>0</v>
      </c>
      <c r="E23" s="350">
        <f>'Đội ngũ'!O22</f>
        <v>27</v>
      </c>
      <c r="F23" s="350">
        <f>'Đội ngũ'!P22</f>
        <v>10</v>
      </c>
      <c r="G23" s="350">
        <f>'Đội ngũ'!Q22</f>
        <v>0</v>
      </c>
      <c r="H23" s="350">
        <f>'Đội ngũ'!R22</f>
        <v>0</v>
      </c>
      <c r="I23" s="394">
        <v>27</v>
      </c>
      <c r="J23" s="394"/>
      <c r="K23" s="394"/>
      <c r="L23" s="350">
        <v>10</v>
      </c>
      <c r="M23" s="398"/>
      <c r="N23" s="29" t="str">
        <f t="shared" si="2"/>
        <v/>
      </c>
      <c r="O23" s="29" t="str">
        <f t="shared" si="3"/>
        <v/>
      </c>
      <c r="P23" s="29">
        <f t="shared" si="4"/>
        <v>0</v>
      </c>
    </row>
    <row r="24" spans="1:16" ht="14.25" customHeight="1" x14ac:dyDescent="0.2">
      <c r="A24" s="289">
        <v>17</v>
      </c>
      <c r="B24" s="51" t="s">
        <v>85</v>
      </c>
      <c r="C24" s="350">
        <f>'Đội ngũ'!M23</f>
        <v>22</v>
      </c>
      <c r="D24" s="350">
        <f>'Đội ngũ'!N23</f>
        <v>0</v>
      </c>
      <c r="E24" s="350">
        <f>'Đội ngũ'!O23</f>
        <v>8</v>
      </c>
      <c r="F24" s="350">
        <f>'Đội ngũ'!P23</f>
        <v>12</v>
      </c>
      <c r="G24" s="350">
        <f>'Đội ngũ'!Q23</f>
        <v>2</v>
      </c>
      <c r="H24" s="350">
        <f>'Đội ngũ'!R23</f>
        <v>0</v>
      </c>
      <c r="I24" s="350"/>
      <c r="J24" s="350"/>
      <c r="K24" s="350">
        <v>8</v>
      </c>
      <c r="L24" s="350">
        <v>14</v>
      </c>
      <c r="M24" s="398"/>
      <c r="N24" s="29" t="str">
        <f t="shared" si="2"/>
        <v/>
      </c>
      <c r="O24" s="29" t="str">
        <f t="shared" si="3"/>
        <v/>
      </c>
      <c r="P24" s="29">
        <f t="shared" si="4"/>
        <v>0</v>
      </c>
    </row>
    <row r="25" spans="1:16" ht="14.25" customHeight="1" x14ac:dyDescent="0.2">
      <c r="A25" s="289">
        <v>18</v>
      </c>
      <c r="B25" s="51" t="s">
        <v>86</v>
      </c>
      <c r="C25" s="350">
        <f>'Đội ngũ'!M24</f>
        <v>41</v>
      </c>
      <c r="D25" s="350">
        <f>'Đội ngũ'!N24</f>
        <v>0</v>
      </c>
      <c r="E25" s="350">
        <f>'Đội ngũ'!O24</f>
        <v>21</v>
      </c>
      <c r="F25" s="350">
        <f>'Đội ngũ'!P24</f>
        <v>20</v>
      </c>
      <c r="G25" s="350">
        <f>'Đội ngũ'!Q24</f>
        <v>0</v>
      </c>
      <c r="H25" s="350">
        <f>'Đội ngũ'!R24</f>
        <v>0</v>
      </c>
      <c r="I25" s="395">
        <v>18</v>
      </c>
      <c r="J25" s="395">
        <v>3</v>
      </c>
      <c r="K25" s="350"/>
      <c r="L25" s="350">
        <v>20</v>
      </c>
      <c r="M25" s="398"/>
      <c r="N25" s="29" t="str">
        <f t="shared" si="2"/>
        <v/>
      </c>
      <c r="O25" s="29" t="str">
        <f t="shared" si="3"/>
        <v/>
      </c>
      <c r="P25" s="29">
        <f t="shared" si="4"/>
        <v>0</v>
      </c>
    </row>
    <row r="26" spans="1:16" ht="14.25" customHeight="1" x14ac:dyDescent="0.2">
      <c r="A26" s="275">
        <v>19</v>
      </c>
      <c r="B26" s="51" t="s">
        <v>87</v>
      </c>
      <c r="C26" s="350">
        <f>'Đội ngũ'!M25</f>
        <v>38</v>
      </c>
      <c r="D26" s="350">
        <f>'Đội ngũ'!N25</f>
        <v>0</v>
      </c>
      <c r="E26" s="350">
        <f>'Đội ngũ'!O25</f>
        <v>22</v>
      </c>
      <c r="F26" s="350">
        <f>'Đội ngũ'!P25</f>
        <v>16</v>
      </c>
      <c r="G26" s="350">
        <f>'Đội ngũ'!Q25</f>
        <v>0</v>
      </c>
      <c r="H26" s="350">
        <f>'Đội ngũ'!R25</f>
        <v>0</v>
      </c>
      <c r="I26" s="394">
        <v>22</v>
      </c>
      <c r="J26" s="394"/>
      <c r="K26" s="350"/>
      <c r="L26" s="350">
        <v>16</v>
      </c>
      <c r="M26" s="398"/>
      <c r="N26" s="29" t="str">
        <f t="shared" si="2"/>
        <v/>
      </c>
      <c r="O26" s="29" t="str">
        <f t="shared" si="3"/>
        <v/>
      </c>
      <c r="P26" s="29">
        <f t="shared" si="4"/>
        <v>0</v>
      </c>
    </row>
    <row r="27" spans="1:16" ht="14.25" customHeight="1" x14ac:dyDescent="0.2">
      <c r="A27" s="289">
        <v>20</v>
      </c>
      <c r="B27" s="51" t="s">
        <v>88</v>
      </c>
      <c r="C27" s="350">
        <f>'Đội ngũ'!M26</f>
        <v>27</v>
      </c>
      <c r="D27" s="350">
        <f>'Đội ngũ'!N26</f>
        <v>0</v>
      </c>
      <c r="E27" s="350">
        <f>'Đội ngũ'!O26</f>
        <v>20</v>
      </c>
      <c r="F27" s="350">
        <f>'Đội ngũ'!P26</f>
        <v>5</v>
      </c>
      <c r="G27" s="350">
        <f>'Đội ngũ'!Q26</f>
        <v>2</v>
      </c>
      <c r="H27" s="350">
        <f>'Đội ngũ'!R26</f>
        <v>0</v>
      </c>
      <c r="I27" s="350">
        <v>20</v>
      </c>
      <c r="J27" s="350"/>
      <c r="K27" s="350"/>
      <c r="L27" s="350">
        <v>7</v>
      </c>
      <c r="M27" s="398"/>
      <c r="N27" s="29" t="str">
        <f t="shared" si="2"/>
        <v/>
      </c>
      <c r="O27" s="29" t="str">
        <f t="shared" si="3"/>
        <v/>
      </c>
      <c r="P27" s="29">
        <f t="shared" si="4"/>
        <v>0</v>
      </c>
    </row>
    <row r="28" spans="1:16" ht="14.25" customHeight="1" x14ac:dyDescent="0.2">
      <c r="A28" s="289">
        <v>21</v>
      </c>
      <c r="B28" s="64" t="s">
        <v>241</v>
      </c>
      <c r="C28" s="350">
        <f>'Đội ngũ'!M27</f>
        <v>21</v>
      </c>
      <c r="D28" s="350">
        <f>'Đội ngũ'!N27</f>
        <v>0</v>
      </c>
      <c r="E28" s="350">
        <f>'Đội ngũ'!O27</f>
        <v>15</v>
      </c>
      <c r="F28" s="350">
        <f>'Đội ngũ'!P27</f>
        <v>5</v>
      </c>
      <c r="G28" s="350">
        <f>'Đội ngũ'!Q27</f>
        <v>1</v>
      </c>
      <c r="H28" s="350">
        <f>'Đội ngũ'!R27</f>
        <v>0</v>
      </c>
      <c r="I28" s="350">
        <v>15</v>
      </c>
      <c r="J28" s="350"/>
      <c r="K28" s="350"/>
      <c r="L28" s="350">
        <v>6</v>
      </c>
      <c r="M28" s="398"/>
      <c r="N28" s="29" t="str">
        <f t="shared" si="2"/>
        <v/>
      </c>
      <c r="O28" s="29" t="str">
        <f t="shared" si="3"/>
        <v/>
      </c>
      <c r="P28" s="29">
        <f t="shared" si="4"/>
        <v>0</v>
      </c>
    </row>
    <row r="29" spans="1:16" ht="14.25" customHeight="1" x14ac:dyDescent="0.2">
      <c r="A29" s="289">
        <v>22</v>
      </c>
      <c r="B29" s="51" t="s">
        <v>89</v>
      </c>
      <c r="C29" s="350">
        <f>'Đội ngũ'!M28</f>
        <v>20</v>
      </c>
      <c r="D29" s="350">
        <f>'Đội ngũ'!N28</f>
        <v>0</v>
      </c>
      <c r="E29" s="350">
        <f>'Đội ngũ'!O28</f>
        <v>13</v>
      </c>
      <c r="F29" s="350">
        <f>'Đội ngũ'!P28</f>
        <v>7</v>
      </c>
      <c r="G29" s="350">
        <f>'Đội ngũ'!Q28</f>
        <v>0</v>
      </c>
      <c r="H29" s="350">
        <f>'Đội ngũ'!R28</f>
        <v>0</v>
      </c>
      <c r="I29" s="350">
        <v>13</v>
      </c>
      <c r="J29" s="350"/>
      <c r="K29" s="350"/>
      <c r="L29" s="350">
        <v>7</v>
      </c>
      <c r="M29" s="398"/>
      <c r="N29" s="29" t="str">
        <f>IF(SUM(D29:H29)=SUM(I29:L29),"","Sai số")</f>
        <v/>
      </c>
      <c r="O29" s="29" t="str">
        <f t="shared" si="3"/>
        <v/>
      </c>
      <c r="P29" s="29">
        <f t="shared" si="4"/>
        <v>0</v>
      </c>
    </row>
    <row r="30" spans="1:16" ht="14.25" customHeight="1" x14ac:dyDescent="0.2">
      <c r="A30" s="275">
        <v>23</v>
      </c>
      <c r="B30" s="51" t="s">
        <v>90</v>
      </c>
      <c r="C30" s="350">
        <f>'Đội ngũ'!M29</f>
        <v>16</v>
      </c>
      <c r="D30" s="350">
        <f>'Đội ngũ'!N29</f>
        <v>0</v>
      </c>
      <c r="E30" s="350">
        <f>'Đội ngũ'!O29</f>
        <v>12</v>
      </c>
      <c r="F30" s="350">
        <f>'Đội ngũ'!P29</f>
        <v>4</v>
      </c>
      <c r="G30" s="350">
        <f>'Đội ngũ'!Q29</f>
        <v>0</v>
      </c>
      <c r="H30" s="350">
        <f>'Đội ngũ'!R29</f>
        <v>0</v>
      </c>
      <c r="I30" s="350">
        <v>12</v>
      </c>
      <c r="J30" s="350"/>
      <c r="K30" s="350"/>
      <c r="L30" s="350">
        <v>4</v>
      </c>
      <c r="M30" s="398"/>
      <c r="N30" s="29" t="str">
        <f t="shared" si="2"/>
        <v/>
      </c>
      <c r="O30" s="29" t="str">
        <f t="shared" si="3"/>
        <v/>
      </c>
      <c r="P30" s="29">
        <f t="shared" si="4"/>
        <v>0</v>
      </c>
    </row>
    <row r="31" spans="1:16" ht="14.25" customHeight="1" x14ac:dyDescent="0.2">
      <c r="A31" s="289">
        <v>24</v>
      </c>
      <c r="B31" s="51" t="s">
        <v>91</v>
      </c>
      <c r="C31" s="350">
        <f>'Đội ngũ'!M30</f>
        <v>40</v>
      </c>
      <c r="D31" s="350">
        <f>'Đội ngũ'!N30</f>
        <v>0</v>
      </c>
      <c r="E31" s="350">
        <f>'Đội ngũ'!O30</f>
        <v>28</v>
      </c>
      <c r="F31" s="350">
        <f>'Đội ngũ'!P30</f>
        <v>10</v>
      </c>
      <c r="G31" s="350">
        <f>'Đội ngũ'!Q30</f>
        <v>2</v>
      </c>
      <c r="H31" s="350">
        <f>'Đội ngũ'!R30</f>
        <v>0</v>
      </c>
      <c r="I31" s="350">
        <v>28</v>
      </c>
      <c r="J31" s="350"/>
      <c r="K31" s="350"/>
      <c r="L31" s="350">
        <v>12</v>
      </c>
      <c r="M31" s="398"/>
      <c r="N31" s="29" t="str">
        <f t="shared" si="2"/>
        <v/>
      </c>
      <c r="O31" s="29" t="str">
        <f t="shared" si="3"/>
        <v/>
      </c>
      <c r="P31" s="29">
        <f t="shared" si="4"/>
        <v>0</v>
      </c>
    </row>
    <row r="32" spans="1:16" ht="14.25" customHeight="1" x14ac:dyDescent="0.2">
      <c r="A32" s="275">
        <v>25</v>
      </c>
      <c r="B32" s="51" t="s">
        <v>92</v>
      </c>
      <c r="C32" s="350">
        <f>'Đội ngũ'!M31</f>
        <v>38</v>
      </c>
      <c r="D32" s="350">
        <f>'Đội ngũ'!N31</f>
        <v>0</v>
      </c>
      <c r="E32" s="350">
        <f>'Đội ngũ'!O31</f>
        <v>34</v>
      </c>
      <c r="F32" s="350">
        <f>'Đội ngũ'!P31</f>
        <v>4</v>
      </c>
      <c r="G32" s="350">
        <f>'Đội ngũ'!Q31</f>
        <v>0</v>
      </c>
      <c r="H32" s="350">
        <f>'Đội ngũ'!R31</f>
        <v>0</v>
      </c>
      <c r="I32" s="350">
        <v>15</v>
      </c>
      <c r="J32" s="350">
        <v>18</v>
      </c>
      <c r="K32" s="350"/>
      <c r="L32" s="350">
        <v>5</v>
      </c>
      <c r="M32" s="398"/>
      <c r="N32" s="29" t="str">
        <f t="shared" si="2"/>
        <v/>
      </c>
      <c r="O32" s="29" t="str">
        <f t="shared" si="3"/>
        <v/>
      </c>
      <c r="P32" s="29">
        <f t="shared" si="4"/>
        <v>-1</v>
      </c>
    </row>
    <row r="33" spans="1:16" ht="14.25" customHeight="1" x14ac:dyDescent="0.2">
      <c r="A33" s="289">
        <v>26</v>
      </c>
      <c r="B33" s="51" t="s">
        <v>93</v>
      </c>
      <c r="C33" s="350">
        <f>'Đội ngũ'!M32</f>
        <v>33</v>
      </c>
      <c r="D33" s="350">
        <f>'Đội ngũ'!N32</f>
        <v>1</v>
      </c>
      <c r="E33" s="350">
        <f>'Đội ngũ'!O32</f>
        <v>13</v>
      </c>
      <c r="F33" s="350">
        <f>'Đội ngũ'!P32</f>
        <v>19</v>
      </c>
      <c r="G33" s="350">
        <f>'Đội ngũ'!Q32</f>
        <v>0</v>
      </c>
      <c r="H33" s="350">
        <f>'Đội ngũ'!R32</f>
        <v>0</v>
      </c>
      <c r="I33" s="350">
        <v>13</v>
      </c>
      <c r="J33" s="350">
        <v>1</v>
      </c>
      <c r="K33" s="350"/>
      <c r="L33" s="350">
        <v>19</v>
      </c>
      <c r="M33" s="398"/>
      <c r="N33" s="29" t="str">
        <f t="shared" si="2"/>
        <v/>
      </c>
      <c r="O33" s="29" t="str">
        <f t="shared" si="3"/>
        <v/>
      </c>
      <c r="P33" s="29">
        <f t="shared" si="4"/>
        <v>0</v>
      </c>
    </row>
    <row r="34" spans="1:16" ht="14.25" customHeight="1" x14ac:dyDescent="0.2">
      <c r="A34" s="275">
        <v>27</v>
      </c>
      <c r="B34" s="51" t="s">
        <v>94</v>
      </c>
      <c r="C34" s="350">
        <f>'Đội ngũ'!M33</f>
        <v>22</v>
      </c>
      <c r="D34" s="350">
        <f>'Đội ngũ'!N33</f>
        <v>0</v>
      </c>
      <c r="E34" s="350">
        <f>'Đội ngũ'!O33</f>
        <v>20</v>
      </c>
      <c r="F34" s="350">
        <f>'Đội ngũ'!P33</f>
        <v>2</v>
      </c>
      <c r="G34" s="350">
        <f>'Đội ngũ'!Q33</f>
        <v>0</v>
      </c>
      <c r="H34" s="350">
        <f>'Đội ngũ'!R33</f>
        <v>0</v>
      </c>
      <c r="I34" s="350">
        <v>20</v>
      </c>
      <c r="J34" s="350"/>
      <c r="K34" s="350"/>
      <c r="L34" s="350">
        <v>2</v>
      </c>
      <c r="M34" s="398"/>
      <c r="N34" s="29" t="str">
        <f t="shared" si="2"/>
        <v/>
      </c>
      <c r="O34" s="29" t="str">
        <f t="shared" si="3"/>
        <v/>
      </c>
      <c r="P34" s="29">
        <f t="shared" si="4"/>
        <v>0</v>
      </c>
    </row>
    <row r="35" spans="1:16" ht="14.25" customHeight="1" x14ac:dyDescent="0.2">
      <c r="A35" s="289">
        <v>28</v>
      </c>
      <c r="B35" s="51" t="s">
        <v>95</v>
      </c>
      <c r="C35" s="350">
        <f>'Đội ngũ'!M34</f>
        <v>25</v>
      </c>
      <c r="D35" s="350">
        <f>'Đội ngũ'!N34</f>
        <v>0</v>
      </c>
      <c r="E35" s="350">
        <f>'Đội ngũ'!O34</f>
        <v>18</v>
      </c>
      <c r="F35" s="350">
        <f>'Đội ngũ'!P34</f>
        <v>7</v>
      </c>
      <c r="G35" s="350">
        <f>'Đội ngũ'!Q34</f>
        <v>0</v>
      </c>
      <c r="H35" s="350">
        <f>'Đội ngũ'!R34</f>
        <v>0</v>
      </c>
      <c r="I35" s="350">
        <v>14</v>
      </c>
      <c r="J35" s="350">
        <v>2</v>
      </c>
      <c r="K35" s="350">
        <v>2</v>
      </c>
      <c r="L35" s="350">
        <v>7</v>
      </c>
      <c r="M35" s="398"/>
      <c r="N35" s="29" t="str">
        <f t="shared" si="2"/>
        <v/>
      </c>
      <c r="O35" s="29" t="str">
        <f t="shared" si="3"/>
        <v/>
      </c>
      <c r="P35" s="29">
        <f t="shared" si="4"/>
        <v>0</v>
      </c>
    </row>
    <row r="36" spans="1:16" ht="14.25" customHeight="1" x14ac:dyDescent="0.2">
      <c r="A36" s="289">
        <v>29</v>
      </c>
      <c r="B36" s="51" t="s">
        <v>96</v>
      </c>
      <c r="C36" s="350">
        <f>'Đội ngũ'!M35</f>
        <v>28</v>
      </c>
      <c r="D36" s="350">
        <f>'Đội ngũ'!N35</f>
        <v>0</v>
      </c>
      <c r="E36" s="350">
        <f>'Đội ngũ'!O35</f>
        <v>16</v>
      </c>
      <c r="F36" s="350">
        <f>'Đội ngũ'!P35</f>
        <v>9</v>
      </c>
      <c r="G36" s="350">
        <f>'Đội ngũ'!Q35</f>
        <v>3</v>
      </c>
      <c r="H36" s="350">
        <f>'Đội ngũ'!R35</f>
        <v>0</v>
      </c>
      <c r="I36" s="350">
        <v>8</v>
      </c>
      <c r="J36" s="350">
        <v>8</v>
      </c>
      <c r="K36" s="350"/>
      <c r="L36" s="350">
        <v>12</v>
      </c>
      <c r="M36" s="398"/>
      <c r="N36" s="29" t="str">
        <f t="shared" si="2"/>
        <v/>
      </c>
      <c r="O36" s="29" t="str">
        <f t="shared" si="3"/>
        <v/>
      </c>
      <c r="P36" s="29">
        <f t="shared" si="4"/>
        <v>0</v>
      </c>
    </row>
    <row r="37" spans="1:16" ht="14.25" customHeight="1" x14ac:dyDescent="0.2">
      <c r="A37" s="289">
        <v>30</v>
      </c>
      <c r="B37" s="51" t="s">
        <v>97</v>
      </c>
      <c r="C37" s="350">
        <f>'Đội ngũ'!M36</f>
        <v>35</v>
      </c>
      <c r="D37" s="350">
        <f>'Đội ngũ'!N36</f>
        <v>0</v>
      </c>
      <c r="E37" s="350">
        <f>'Đội ngũ'!O36</f>
        <v>29</v>
      </c>
      <c r="F37" s="350">
        <f>'Đội ngũ'!P36</f>
        <v>6</v>
      </c>
      <c r="G37" s="350">
        <f>'Đội ngũ'!Q36</f>
        <v>0</v>
      </c>
      <c r="H37" s="350">
        <f>'Đội ngũ'!R36</f>
        <v>0</v>
      </c>
      <c r="I37" s="350">
        <v>29</v>
      </c>
      <c r="J37" s="350"/>
      <c r="K37" s="350"/>
      <c r="L37" s="350">
        <v>6</v>
      </c>
      <c r="M37" s="399"/>
      <c r="N37" s="29" t="str">
        <f t="shared" si="2"/>
        <v/>
      </c>
      <c r="O37" s="29" t="str">
        <f t="shared" si="3"/>
        <v/>
      </c>
      <c r="P37" s="29">
        <f t="shared" si="4"/>
        <v>0</v>
      </c>
    </row>
    <row r="38" spans="1:16" ht="14.25" customHeight="1" x14ac:dyDescent="0.2">
      <c r="A38" s="275">
        <v>31</v>
      </c>
      <c r="B38" s="51" t="s">
        <v>98</v>
      </c>
      <c r="C38" s="350">
        <f>'Đội ngũ'!M37</f>
        <v>30</v>
      </c>
      <c r="D38" s="350">
        <f>'Đội ngũ'!N37</f>
        <v>0</v>
      </c>
      <c r="E38" s="350">
        <f>'Đội ngũ'!O37</f>
        <v>22</v>
      </c>
      <c r="F38" s="350">
        <f>'Đội ngũ'!P37</f>
        <v>8</v>
      </c>
      <c r="G38" s="350">
        <f>'Đội ngũ'!Q37</f>
        <v>0</v>
      </c>
      <c r="H38" s="350">
        <f>'Đội ngũ'!R37</f>
        <v>0</v>
      </c>
      <c r="I38" s="350">
        <v>22</v>
      </c>
      <c r="J38" s="350"/>
      <c r="K38" s="350"/>
      <c r="L38" s="350">
        <v>8</v>
      </c>
      <c r="M38" s="399"/>
      <c r="N38" s="29" t="str">
        <f t="shared" si="2"/>
        <v/>
      </c>
      <c r="O38" s="29" t="str">
        <f t="shared" si="3"/>
        <v/>
      </c>
      <c r="P38" s="29">
        <f t="shared" si="4"/>
        <v>0</v>
      </c>
    </row>
    <row r="39" spans="1:16" ht="14.25" customHeight="1" x14ac:dyDescent="0.2">
      <c r="A39" s="289">
        <v>32</v>
      </c>
      <c r="B39" s="51" t="s">
        <v>99</v>
      </c>
      <c r="C39" s="350">
        <f>'Đội ngũ'!M38</f>
        <v>40</v>
      </c>
      <c r="D39" s="350">
        <f>'Đội ngũ'!N38</f>
        <v>0</v>
      </c>
      <c r="E39" s="350">
        <f>'Đội ngũ'!O38</f>
        <v>29</v>
      </c>
      <c r="F39" s="350">
        <f>'Đội ngũ'!P38</f>
        <v>10</v>
      </c>
      <c r="G39" s="350">
        <f>'Đội ngũ'!Q38</f>
        <v>1</v>
      </c>
      <c r="H39" s="350">
        <f>'Đội ngũ'!R38</f>
        <v>0</v>
      </c>
      <c r="I39" s="350">
        <v>27</v>
      </c>
      <c r="J39" s="350"/>
      <c r="K39" s="350">
        <v>2</v>
      </c>
      <c r="L39" s="350">
        <v>11</v>
      </c>
      <c r="M39" s="398"/>
      <c r="N39" s="29" t="str">
        <f t="shared" si="2"/>
        <v/>
      </c>
      <c r="O39" s="29" t="str">
        <f t="shared" si="3"/>
        <v/>
      </c>
      <c r="P39" s="29">
        <f t="shared" si="4"/>
        <v>0</v>
      </c>
    </row>
    <row r="40" spans="1:16" ht="14.25" customHeight="1" x14ac:dyDescent="0.2">
      <c r="A40" s="275">
        <v>33</v>
      </c>
      <c r="B40" s="51" t="s">
        <v>100</v>
      </c>
      <c r="C40" s="350">
        <f>'Đội ngũ'!M39</f>
        <v>43</v>
      </c>
      <c r="D40" s="350">
        <f>'Đội ngũ'!N39</f>
        <v>0</v>
      </c>
      <c r="E40" s="350">
        <f>'Đội ngũ'!O39</f>
        <v>35</v>
      </c>
      <c r="F40" s="350">
        <f>'Đội ngũ'!P39</f>
        <v>8</v>
      </c>
      <c r="G40" s="350">
        <f>'Đội ngũ'!Q39</f>
        <v>0</v>
      </c>
      <c r="H40" s="350">
        <f>'Đội ngũ'!R39</f>
        <v>0</v>
      </c>
      <c r="I40" s="350">
        <v>34</v>
      </c>
      <c r="J40" s="350">
        <v>1</v>
      </c>
      <c r="K40" s="350"/>
      <c r="L40" s="350">
        <v>8</v>
      </c>
      <c r="M40" s="400"/>
      <c r="N40" s="29" t="str">
        <f t="shared" si="2"/>
        <v/>
      </c>
      <c r="O40" s="29" t="str">
        <f t="shared" si="3"/>
        <v/>
      </c>
      <c r="P40" s="29">
        <f t="shared" si="4"/>
        <v>0</v>
      </c>
    </row>
    <row r="41" spans="1:16" ht="14.25" customHeight="1" x14ac:dyDescent="0.2">
      <c r="A41" s="275">
        <v>34</v>
      </c>
      <c r="B41" s="51" t="s">
        <v>101</v>
      </c>
      <c r="C41" s="350">
        <f>'Đội ngũ'!M40</f>
        <v>50</v>
      </c>
      <c r="D41" s="350">
        <f>'Đội ngũ'!N40</f>
        <v>0</v>
      </c>
      <c r="E41" s="350">
        <f>'Đội ngũ'!O40</f>
        <v>36</v>
      </c>
      <c r="F41" s="350">
        <f>'Đội ngũ'!P40</f>
        <v>14</v>
      </c>
      <c r="G41" s="350">
        <f>'Đội ngũ'!Q40</f>
        <v>0</v>
      </c>
      <c r="H41" s="350">
        <f>'Đội ngũ'!R40</f>
        <v>0</v>
      </c>
      <c r="I41" s="350">
        <v>27</v>
      </c>
      <c r="J41" s="350">
        <v>9</v>
      </c>
      <c r="K41" s="350"/>
      <c r="L41" s="350">
        <v>14</v>
      </c>
      <c r="M41" s="398"/>
      <c r="N41" s="29" t="str">
        <f t="shared" si="2"/>
        <v/>
      </c>
      <c r="O41" s="29" t="str">
        <f t="shared" si="3"/>
        <v/>
      </c>
      <c r="P41" s="29">
        <f t="shared" si="4"/>
        <v>0</v>
      </c>
    </row>
    <row r="42" spans="1:16" ht="14.25" customHeight="1" x14ac:dyDescent="0.2">
      <c r="A42" s="289">
        <v>35</v>
      </c>
      <c r="B42" s="51" t="s">
        <v>102</v>
      </c>
      <c r="C42" s="350">
        <f>'Đội ngũ'!M41</f>
        <v>23</v>
      </c>
      <c r="D42" s="350">
        <f>'Đội ngũ'!N41</f>
        <v>0</v>
      </c>
      <c r="E42" s="350">
        <f>'Đội ngũ'!O41</f>
        <v>17</v>
      </c>
      <c r="F42" s="350">
        <f>'Đội ngũ'!P41</f>
        <v>6</v>
      </c>
      <c r="G42" s="350">
        <f>'Đội ngũ'!Q41</f>
        <v>0</v>
      </c>
      <c r="H42" s="350">
        <f>'Đội ngũ'!R41</f>
        <v>0</v>
      </c>
      <c r="I42" s="350">
        <v>17</v>
      </c>
      <c r="J42" s="350"/>
      <c r="K42" s="350"/>
      <c r="L42" s="350">
        <v>6</v>
      </c>
      <c r="M42" s="398"/>
      <c r="N42" s="29" t="str">
        <f t="shared" si="2"/>
        <v/>
      </c>
      <c r="O42" s="29" t="str">
        <f t="shared" si="3"/>
        <v/>
      </c>
      <c r="P42" s="29">
        <f t="shared" si="4"/>
        <v>0</v>
      </c>
    </row>
    <row r="43" spans="1:16" ht="14.25" customHeight="1" x14ac:dyDescent="0.2">
      <c r="A43" s="289">
        <v>36</v>
      </c>
      <c r="B43" s="51" t="s">
        <v>103</v>
      </c>
      <c r="C43" s="350">
        <f>'Đội ngũ'!M42</f>
        <v>40</v>
      </c>
      <c r="D43" s="350">
        <f>'Đội ngũ'!N42</f>
        <v>0</v>
      </c>
      <c r="E43" s="350">
        <f>'Đội ngũ'!O42</f>
        <v>32</v>
      </c>
      <c r="F43" s="350">
        <f>'Đội ngũ'!P42</f>
        <v>8</v>
      </c>
      <c r="G43" s="350">
        <f>'Đội ngũ'!Q42</f>
        <v>0</v>
      </c>
      <c r="H43" s="350">
        <f>'Đội ngũ'!R42</f>
        <v>0</v>
      </c>
      <c r="I43" s="350">
        <v>27</v>
      </c>
      <c r="J43" s="350">
        <v>5</v>
      </c>
      <c r="K43" s="350"/>
      <c r="L43" s="350">
        <v>8</v>
      </c>
      <c r="M43" s="398"/>
      <c r="N43" s="29" t="str">
        <f t="shared" si="2"/>
        <v/>
      </c>
      <c r="O43" s="29" t="str">
        <f t="shared" si="3"/>
        <v/>
      </c>
      <c r="P43" s="29">
        <f t="shared" si="4"/>
        <v>0</v>
      </c>
    </row>
    <row r="44" spans="1:16" ht="14.25" customHeight="1" x14ac:dyDescent="0.2">
      <c r="A44" s="289">
        <v>37</v>
      </c>
      <c r="B44" s="64" t="s">
        <v>242</v>
      </c>
      <c r="C44" s="350">
        <f>'Đội ngũ'!M43</f>
        <v>42</v>
      </c>
      <c r="D44" s="350">
        <f>'Đội ngũ'!N43</f>
        <v>0</v>
      </c>
      <c r="E44" s="350">
        <f>'Đội ngũ'!O43</f>
        <v>30</v>
      </c>
      <c r="F44" s="350">
        <f>'Đội ngũ'!P43</f>
        <v>12</v>
      </c>
      <c r="G44" s="350">
        <f>'Đội ngũ'!Q43</f>
        <v>0</v>
      </c>
      <c r="H44" s="350">
        <f>'Đội ngũ'!R43</f>
        <v>0</v>
      </c>
      <c r="I44" s="350">
        <v>30</v>
      </c>
      <c r="J44" s="350"/>
      <c r="K44" s="350"/>
      <c r="L44" s="350">
        <v>12</v>
      </c>
      <c r="M44" s="399"/>
      <c r="N44" s="29" t="str">
        <f t="shared" si="2"/>
        <v/>
      </c>
      <c r="O44" s="29" t="str">
        <f t="shared" si="3"/>
        <v/>
      </c>
      <c r="P44" s="29">
        <f t="shared" si="4"/>
        <v>0</v>
      </c>
    </row>
    <row r="45" spans="1:16" ht="14.25" customHeight="1" x14ac:dyDescent="0.2">
      <c r="A45" s="289">
        <v>38</v>
      </c>
      <c r="B45" s="64" t="s">
        <v>243</v>
      </c>
      <c r="C45" s="350">
        <f>'Đội ngũ'!M44</f>
        <v>45</v>
      </c>
      <c r="D45" s="350">
        <f>'Đội ngũ'!N44</f>
        <v>0</v>
      </c>
      <c r="E45" s="350">
        <f>'Đội ngũ'!O44</f>
        <v>34</v>
      </c>
      <c r="F45" s="350">
        <f>'Đội ngũ'!P44</f>
        <v>11</v>
      </c>
      <c r="G45" s="350">
        <f>'Đội ngũ'!Q44</f>
        <v>0</v>
      </c>
      <c r="H45" s="350">
        <f>'Đội ngũ'!R44</f>
        <v>0</v>
      </c>
      <c r="I45" s="350">
        <v>34</v>
      </c>
      <c r="J45" s="350"/>
      <c r="K45" s="350"/>
      <c r="L45" s="350">
        <v>11</v>
      </c>
      <c r="M45" s="398"/>
      <c r="N45" s="29" t="str">
        <f t="shared" si="2"/>
        <v/>
      </c>
      <c r="O45" s="29" t="str">
        <f t="shared" si="3"/>
        <v/>
      </c>
      <c r="P45" s="29">
        <f t="shared" si="4"/>
        <v>0</v>
      </c>
    </row>
    <row r="46" spans="1:16" ht="14.25" customHeight="1" x14ac:dyDescent="0.2">
      <c r="A46" s="289">
        <v>39</v>
      </c>
      <c r="B46" s="64" t="s">
        <v>244</v>
      </c>
      <c r="C46" s="350">
        <f>'Đội ngũ'!M45</f>
        <v>33</v>
      </c>
      <c r="D46" s="350">
        <f>'Đội ngũ'!N45</f>
        <v>0</v>
      </c>
      <c r="E46" s="350">
        <f>'Đội ngũ'!O45</f>
        <v>23</v>
      </c>
      <c r="F46" s="350">
        <f>'Đội ngũ'!P45</f>
        <v>9</v>
      </c>
      <c r="G46" s="350">
        <f>'Đội ngũ'!Q45</f>
        <v>1</v>
      </c>
      <c r="H46" s="350">
        <f>'Đội ngũ'!R45</f>
        <v>0</v>
      </c>
      <c r="I46" s="394">
        <v>21</v>
      </c>
      <c r="J46" s="394">
        <v>2</v>
      </c>
      <c r="K46" s="350"/>
      <c r="L46" s="350">
        <v>10</v>
      </c>
      <c r="M46" s="398"/>
      <c r="N46" s="29" t="str">
        <f t="shared" si="2"/>
        <v/>
      </c>
      <c r="O46" s="29" t="str">
        <f t="shared" si="3"/>
        <v/>
      </c>
      <c r="P46" s="29">
        <f t="shared" si="4"/>
        <v>0</v>
      </c>
    </row>
    <row r="47" spans="1:16" ht="14.25" customHeight="1" x14ac:dyDescent="0.2">
      <c r="A47" s="357">
        <v>40</v>
      </c>
      <c r="B47" s="358" t="s">
        <v>156</v>
      </c>
      <c r="C47" s="350">
        <f>'Đội ngũ'!M46</f>
        <v>30</v>
      </c>
      <c r="D47" s="350">
        <f>'Đội ngũ'!N46</f>
        <v>0</v>
      </c>
      <c r="E47" s="350">
        <f>'Đội ngũ'!O46</f>
        <v>27</v>
      </c>
      <c r="F47" s="350">
        <f>'Đội ngũ'!P46</f>
        <v>3</v>
      </c>
      <c r="G47" s="350"/>
      <c r="H47" s="350"/>
      <c r="I47" s="350">
        <v>21</v>
      </c>
      <c r="J47" s="350">
        <v>5</v>
      </c>
      <c r="K47" s="350"/>
      <c r="L47" s="350">
        <v>4</v>
      </c>
      <c r="M47" s="401"/>
      <c r="N47" s="29" t="str">
        <f t="shared" si="2"/>
        <v/>
      </c>
      <c r="O47" s="29" t="str">
        <f t="shared" si="3"/>
        <v/>
      </c>
      <c r="P47" s="29">
        <f t="shared" si="4"/>
        <v>-1</v>
      </c>
    </row>
    <row r="48" spans="1:16" ht="6.75" customHeight="1" x14ac:dyDescent="0.2">
      <c r="A48" s="351"/>
      <c r="B48" s="337"/>
      <c r="C48" s="360"/>
      <c r="D48" s="360"/>
      <c r="E48" s="360"/>
      <c r="F48" s="360"/>
      <c r="G48" s="360"/>
      <c r="H48" s="360"/>
      <c r="I48" s="360"/>
      <c r="J48" s="360"/>
      <c r="K48" s="360"/>
      <c r="L48" s="360"/>
      <c r="M48" s="402"/>
      <c r="P48" s="29">
        <f t="shared" si="4"/>
        <v>0</v>
      </c>
    </row>
    <row r="49" spans="1:16" ht="14.25" customHeight="1" x14ac:dyDescent="0.2">
      <c r="A49" s="359">
        <v>1</v>
      </c>
      <c r="B49" s="304" t="s">
        <v>105</v>
      </c>
      <c r="C49" s="350">
        <f>'Đội ngũ'!M48</f>
        <v>7</v>
      </c>
      <c r="D49" s="350">
        <f>'Đội ngũ'!N48</f>
        <v>0</v>
      </c>
      <c r="E49" s="350">
        <f>'Đội ngũ'!O48</f>
        <v>5</v>
      </c>
      <c r="F49" s="350">
        <f>'Đội ngũ'!P48</f>
        <v>2</v>
      </c>
      <c r="G49" s="350">
        <f>'Đội ngũ'!Q48</f>
        <v>0</v>
      </c>
      <c r="H49" s="350">
        <f>'Đội ngũ'!R48</f>
        <v>0</v>
      </c>
      <c r="I49" s="350">
        <v>5</v>
      </c>
      <c r="J49" s="350"/>
      <c r="K49" s="350"/>
      <c r="L49" s="350">
        <v>2</v>
      </c>
      <c r="M49" s="403"/>
      <c r="N49" s="29" t="str">
        <f>IF(SUM(D49:H49)=SUM(I49:L49),"","Sai số")</f>
        <v/>
      </c>
      <c r="O49" s="29" t="str">
        <f>IF(SUM(D49:H49)=C49,"","Sai số")</f>
        <v/>
      </c>
      <c r="P49" s="29">
        <f t="shared" si="4"/>
        <v>0</v>
      </c>
    </row>
    <row r="50" spans="1:16" s="352" customFormat="1" x14ac:dyDescent="0.2">
      <c r="A50" s="267"/>
      <c r="B50" s="308" t="s">
        <v>109</v>
      </c>
      <c r="C50" s="284"/>
      <c r="D50" s="267"/>
      <c r="E50" s="267"/>
      <c r="F50" s="284"/>
      <c r="G50" s="284"/>
      <c r="H50" s="284"/>
      <c r="I50" s="267"/>
      <c r="J50" s="284"/>
      <c r="K50" s="267"/>
      <c r="L50" s="267" t="s">
        <v>107</v>
      </c>
      <c r="M50" s="284"/>
    </row>
    <row r="51" spans="1:16" s="352" customFormat="1" x14ac:dyDescent="0.2">
      <c r="A51" s="267"/>
      <c r="B51" s="284"/>
      <c r="C51" s="284"/>
      <c r="D51" s="267"/>
      <c r="E51" s="267"/>
      <c r="F51" s="284"/>
      <c r="G51" s="284"/>
      <c r="H51" s="284"/>
      <c r="I51" s="267"/>
      <c r="J51" s="284"/>
      <c r="K51" s="267"/>
      <c r="L51" s="267" t="s">
        <v>108</v>
      </c>
      <c r="M51" s="284"/>
    </row>
    <row r="52" spans="1:16" s="352" customFormat="1" x14ac:dyDescent="0.2">
      <c r="A52" s="267"/>
      <c r="B52" s="284"/>
      <c r="C52" s="284"/>
      <c r="D52" s="267"/>
      <c r="E52" s="267"/>
      <c r="F52" s="284"/>
      <c r="G52" s="284"/>
      <c r="H52" s="284"/>
      <c r="I52" s="267"/>
      <c r="J52" s="284"/>
      <c r="K52" s="267"/>
      <c r="L52" s="267"/>
      <c r="M52" s="284"/>
    </row>
    <row r="53" spans="1:16" x14ac:dyDescent="0.2">
      <c r="A53" s="306"/>
      <c r="B53" s="67" t="s">
        <v>164</v>
      </c>
      <c r="C53" s="343"/>
      <c r="D53" s="344"/>
      <c r="E53" s="344"/>
      <c r="F53" s="344"/>
      <c r="G53" s="344"/>
      <c r="H53" s="344"/>
      <c r="I53" s="344"/>
      <c r="J53" s="344"/>
      <c r="L53" s="67" t="s">
        <v>175</v>
      </c>
      <c r="M53" s="266"/>
    </row>
    <row r="54" spans="1:16" x14ac:dyDescent="0.2">
      <c r="A54" s="306"/>
      <c r="B54" s="306"/>
      <c r="C54" s="266"/>
      <c r="D54" s="306"/>
      <c r="E54" s="306"/>
      <c r="F54" s="266"/>
      <c r="G54" s="266"/>
      <c r="H54" s="266"/>
      <c r="I54" s="306"/>
      <c r="J54" s="266"/>
      <c r="K54" s="306"/>
      <c r="L54" s="306"/>
      <c r="M54" s="266"/>
    </row>
    <row r="55" spans="1:16" ht="12.75" x14ac:dyDescent="0.2">
      <c r="A55" s="306"/>
      <c r="B55" s="310" t="s">
        <v>110</v>
      </c>
      <c r="C55" s="266"/>
      <c r="D55" s="306"/>
      <c r="E55" s="306"/>
      <c r="F55" s="266"/>
      <c r="G55" s="266"/>
      <c r="H55" s="266"/>
      <c r="I55" s="306"/>
      <c r="J55" s="266"/>
      <c r="K55" s="306"/>
      <c r="L55" s="119" t="s">
        <v>236</v>
      </c>
      <c r="M55" s="266"/>
    </row>
  </sheetData>
  <mergeCells count="2">
    <mergeCell ref="D4:H4"/>
    <mergeCell ref="I4:L4"/>
  </mergeCells>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pane xSplit="2" ySplit="6" topLeftCell="C7" activePane="bottomRight" state="frozen"/>
      <selection pane="topRight" activeCell="C1" sqref="C1"/>
      <selection pane="bottomLeft" activeCell="A9" sqref="A9"/>
      <selection pane="bottomRight" activeCell="C7" sqref="C7"/>
    </sheetView>
  </sheetViews>
  <sheetFormatPr defaultRowHeight="16.5" x14ac:dyDescent="0.25"/>
  <cols>
    <col min="1" max="1" width="4.44140625" style="421" customWidth="1"/>
    <col min="2" max="2" width="18.44140625" style="421" customWidth="1"/>
    <col min="3" max="3" width="10.109375" style="212" customWidth="1"/>
    <col min="4" max="4" width="8" style="421" customWidth="1"/>
    <col min="5" max="5" width="8.77734375" style="421" customWidth="1"/>
    <col min="6" max="6" width="11.5546875" style="421" customWidth="1"/>
    <col min="7" max="7" width="11.109375" style="421" customWidth="1"/>
    <col min="8" max="8" width="2.33203125" style="421" customWidth="1"/>
    <col min="9" max="9" width="3" style="421" customWidth="1"/>
    <col min="10" max="16384" width="8.88671875" style="421"/>
  </cols>
  <sheetData>
    <row r="1" spans="1:7" s="28" customFormat="1" ht="15" x14ac:dyDescent="0.25">
      <c r="B1" s="418" t="s">
        <v>187</v>
      </c>
      <c r="C1" s="419"/>
    </row>
    <row r="2" spans="1:7" s="28" customFormat="1" ht="15" x14ac:dyDescent="0.25">
      <c r="B2" s="706" t="s">
        <v>188</v>
      </c>
      <c r="C2" s="706"/>
      <c r="D2" s="706"/>
      <c r="E2" s="706"/>
      <c r="F2" s="706"/>
      <c r="G2" s="706"/>
    </row>
    <row r="3" spans="1:7" s="28" customFormat="1" ht="15" x14ac:dyDescent="0.25">
      <c r="B3" s="706" t="s">
        <v>301</v>
      </c>
      <c r="C3" s="706"/>
      <c r="D3" s="706"/>
      <c r="E3" s="706"/>
      <c r="F3" s="706"/>
      <c r="G3" s="706"/>
    </row>
    <row r="4" spans="1:7" x14ac:dyDescent="0.25">
      <c r="A4" s="420"/>
      <c r="B4" s="420"/>
      <c r="C4" s="707" t="s">
        <v>189</v>
      </c>
      <c r="D4" s="707"/>
      <c r="E4" s="707"/>
      <c r="F4" s="707"/>
      <c r="G4" s="707"/>
    </row>
    <row r="5" spans="1:7" ht="34.5" customHeight="1" x14ac:dyDescent="0.25">
      <c r="A5" s="422" t="s">
        <v>190</v>
      </c>
      <c r="B5" s="422" t="s">
        <v>191</v>
      </c>
      <c r="C5" s="423" t="s">
        <v>192</v>
      </c>
      <c r="D5" s="423" t="s">
        <v>461</v>
      </c>
      <c r="E5" s="423" t="s">
        <v>193</v>
      </c>
      <c r="F5" s="423" t="s">
        <v>462</v>
      </c>
      <c r="G5" s="423" t="s">
        <v>194</v>
      </c>
    </row>
    <row r="6" spans="1:7" x14ac:dyDescent="0.25">
      <c r="A6" s="422"/>
      <c r="B6" s="422" t="s">
        <v>235</v>
      </c>
      <c r="C6" s="423">
        <f>SUM(C7:C46)</f>
        <v>37893</v>
      </c>
      <c r="D6" s="546">
        <f>SUM(D7:D46)</f>
        <v>12328</v>
      </c>
      <c r="E6" s="481">
        <f>D6/$C6</f>
        <v>0.32533713350750798</v>
      </c>
      <c r="F6" s="423">
        <f>SUM(F7:F46)</f>
        <v>25565</v>
      </c>
      <c r="G6" s="481">
        <f>F6/$C6</f>
        <v>0.67466286649249196</v>
      </c>
    </row>
    <row r="7" spans="1:7" ht="15" customHeight="1" x14ac:dyDescent="0.25">
      <c r="A7" s="424" t="s">
        <v>195</v>
      </c>
      <c r="B7" s="417" t="s">
        <v>72</v>
      </c>
      <c r="C7" s="480">
        <f>'2 bngày'!X7</f>
        <v>1418</v>
      </c>
      <c r="D7" s="480">
        <v>627</v>
      </c>
      <c r="E7" s="481">
        <f t="shared" ref="E7:E46" si="0">D7/$C7</f>
        <v>0.44217207334273623</v>
      </c>
      <c r="F7" s="480">
        <f>C7-D7</f>
        <v>791</v>
      </c>
      <c r="G7" s="481">
        <f t="shared" ref="G7:G46" si="1">F7/$C7</f>
        <v>0.55782792665726377</v>
      </c>
    </row>
    <row r="8" spans="1:7" ht="15" customHeight="1" x14ac:dyDescent="0.25">
      <c r="A8" s="424" t="s">
        <v>196</v>
      </c>
      <c r="B8" s="417" t="s">
        <v>73</v>
      </c>
      <c r="C8" s="480">
        <f>'2 bngày'!X8</f>
        <v>1759</v>
      </c>
      <c r="D8" s="480">
        <v>554</v>
      </c>
      <c r="E8" s="481">
        <f t="shared" si="0"/>
        <v>0.31495167708925526</v>
      </c>
      <c r="F8" s="480">
        <f t="shared" ref="F8:F46" si="2">C8-D8</f>
        <v>1205</v>
      </c>
      <c r="G8" s="481">
        <f t="shared" si="1"/>
        <v>0.68504832291074469</v>
      </c>
    </row>
    <row r="9" spans="1:7" ht="15" customHeight="1" x14ac:dyDescent="0.25">
      <c r="A9" s="424" t="s">
        <v>198</v>
      </c>
      <c r="B9" s="417" t="s">
        <v>168</v>
      </c>
      <c r="C9" s="480">
        <f>'2 bngày'!X9</f>
        <v>1028</v>
      </c>
      <c r="D9" s="480">
        <v>113</v>
      </c>
      <c r="E9" s="481">
        <f t="shared" si="0"/>
        <v>0.10992217898832685</v>
      </c>
      <c r="F9" s="480">
        <f t="shared" si="2"/>
        <v>915</v>
      </c>
      <c r="G9" s="481">
        <f t="shared" si="1"/>
        <v>0.8900778210116731</v>
      </c>
    </row>
    <row r="10" spans="1:7" ht="15" customHeight="1" x14ac:dyDescent="0.25">
      <c r="A10" s="424" t="s">
        <v>199</v>
      </c>
      <c r="B10" s="425" t="s">
        <v>104</v>
      </c>
      <c r="C10" s="480">
        <f>'2 bngày'!X10</f>
        <v>1519</v>
      </c>
      <c r="D10" s="480">
        <v>955</v>
      </c>
      <c r="E10" s="481">
        <f t="shared" si="0"/>
        <v>0.62870309414088221</v>
      </c>
      <c r="F10" s="480">
        <f t="shared" si="2"/>
        <v>564</v>
      </c>
      <c r="G10" s="481">
        <f t="shared" si="1"/>
        <v>0.37129690585911784</v>
      </c>
    </row>
    <row r="11" spans="1:7" ht="15" customHeight="1" x14ac:dyDescent="0.25">
      <c r="A11" s="424" t="s">
        <v>200</v>
      </c>
      <c r="B11" s="417" t="s">
        <v>74</v>
      </c>
      <c r="C11" s="480">
        <f>'2 bngày'!X11</f>
        <v>595</v>
      </c>
      <c r="D11" s="480">
        <v>254</v>
      </c>
      <c r="E11" s="481">
        <f t="shared" si="0"/>
        <v>0.42689075630252099</v>
      </c>
      <c r="F11" s="480">
        <f t="shared" si="2"/>
        <v>341</v>
      </c>
      <c r="G11" s="481">
        <f t="shared" si="1"/>
        <v>0.57310924369747895</v>
      </c>
    </row>
    <row r="12" spans="1:7" ht="15" customHeight="1" x14ac:dyDescent="0.25">
      <c r="A12" s="424" t="s">
        <v>201</v>
      </c>
      <c r="B12" s="417" t="s">
        <v>75</v>
      </c>
      <c r="C12" s="480">
        <f>'2 bngày'!X12</f>
        <v>1484</v>
      </c>
      <c r="D12" s="480">
        <v>381</v>
      </c>
      <c r="E12" s="481">
        <f t="shared" si="0"/>
        <v>0.25673854447439354</v>
      </c>
      <c r="F12" s="480">
        <f t="shared" si="2"/>
        <v>1103</v>
      </c>
      <c r="G12" s="481">
        <f t="shared" si="1"/>
        <v>0.74326145552560652</v>
      </c>
    </row>
    <row r="13" spans="1:7" ht="15" customHeight="1" x14ac:dyDescent="0.25">
      <c r="A13" s="424" t="s">
        <v>202</v>
      </c>
      <c r="B13" s="417" t="s">
        <v>76</v>
      </c>
      <c r="C13" s="480">
        <f>'2 bngày'!X13</f>
        <v>592</v>
      </c>
      <c r="D13" s="480">
        <v>229</v>
      </c>
      <c r="E13" s="481">
        <f t="shared" si="0"/>
        <v>0.38682432432432434</v>
      </c>
      <c r="F13" s="480">
        <f t="shared" si="2"/>
        <v>363</v>
      </c>
      <c r="G13" s="481">
        <f t="shared" si="1"/>
        <v>0.61317567567567566</v>
      </c>
    </row>
    <row r="14" spans="1:7" ht="15" customHeight="1" x14ac:dyDescent="0.25">
      <c r="A14" s="424" t="s">
        <v>203</v>
      </c>
      <c r="B14" s="417" t="s">
        <v>77</v>
      </c>
      <c r="C14" s="480">
        <f>'2 bngày'!X14</f>
        <v>765</v>
      </c>
      <c r="D14" s="480">
        <v>389</v>
      </c>
      <c r="E14" s="481">
        <f t="shared" si="0"/>
        <v>0.50849673202614376</v>
      </c>
      <c r="F14" s="480">
        <f t="shared" si="2"/>
        <v>376</v>
      </c>
      <c r="G14" s="481">
        <f t="shared" si="1"/>
        <v>0.49150326797385618</v>
      </c>
    </row>
    <row r="15" spans="1:7" ht="15" customHeight="1" x14ac:dyDescent="0.25">
      <c r="A15" s="424" t="s">
        <v>197</v>
      </c>
      <c r="B15" s="417" t="s">
        <v>78</v>
      </c>
      <c r="C15" s="480">
        <f>'2 bngày'!X15</f>
        <v>936</v>
      </c>
      <c r="D15" s="480">
        <v>55</v>
      </c>
      <c r="E15" s="481">
        <f t="shared" si="0"/>
        <v>5.876068376068376E-2</v>
      </c>
      <c r="F15" s="480">
        <f t="shared" si="2"/>
        <v>881</v>
      </c>
      <c r="G15" s="481">
        <f t="shared" si="1"/>
        <v>0.94123931623931623</v>
      </c>
    </row>
    <row r="16" spans="1:7" ht="15" customHeight="1" x14ac:dyDescent="0.25">
      <c r="A16" s="424" t="s">
        <v>204</v>
      </c>
      <c r="B16" s="417" t="s">
        <v>79</v>
      </c>
      <c r="C16" s="480">
        <f>'2 bngày'!X16</f>
        <v>1249</v>
      </c>
      <c r="D16" s="480">
        <v>634</v>
      </c>
      <c r="E16" s="481">
        <f t="shared" si="0"/>
        <v>0.50760608486789427</v>
      </c>
      <c r="F16" s="480">
        <f t="shared" si="2"/>
        <v>615</v>
      </c>
      <c r="G16" s="481">
        <f t="shared" si="1"/>
        <v>0.49239391513210568</v>
      </c>
    </row>
    <row r="17" spans="1:7" ht="15" customHeight="1" x14ac:dyDescent="0.25">
      <c r="A17" s="424" t="s">
        <v>205</v>
      </c>
      <c r="B17" s="417" t="s">
        <v>132</v>
      </c>
      <c r="C17" s="480">
        <f>'2 bngày'!X17</f>
        <v>605</v>
      </c>
      <c r="D17" s="480">
        <v>265</v>
      </c>
      <c r="E17" s="481">
        <f t="shared" si="0"/>
        <v>0.43801652892561982</v>
      </c>
      <c r="F17" s="480">
        <f t="shared" si="2"/>
        <v>340</v>
      </c>
      <c r="G17" s="481">
        <f t="shared" si="1"/>
        <v>0.56198347107438018</v>
      </c>
    </row>
    <row r="18" spans="1:7" ht="15" customHeight="1" x14ac:dyDescent="0.25">
      <c r="A18" s="424" t="s">
        <v>206</v>
      </c>
      <c r="B18" s="425" t="s">
        <v>80</v>
      </c>
      <c r="C18" s="480">
        <f>'2 bngày'!X18</f>
        <v>1196</v>
      </c>
      <c r="D18" s="480">
        <v>410</v>
      </c>
      <c r="E18" s="481">
        <f t="shared" si="0"/>
        <v>0.34280936454849498</v>
      </c>
      <c r="F18" s="480">
        <f t="shared" si="2"/>
        <v>786</v>
      </c>
      <c r="G18" s="481">
        <f t="shared" si="1"/>
        <v>0.65719063545150502</v>
      </c>
    </row>
    <row r="19" spans="1:7" ht="15" customHeight="1" x14ac:dyDescent="0.25">
      <c r="A19" s="424" t="s">
        <v>207</v>
      </c>
      <c r="B19" s="417" t="s">
        <v>81</v>
      </c>
      <c r="C19" s="480">
        <f>'2 bngày'!X19</f>
        <v>675</v>
      </c>
      <c r="D19" s="480">
        <v>176</v>
      </c>
      <c r="E19" s="481">
        <f t="shared" si="0"/>
        <v>0.26074074074074072</v>
      </c>
      <c r="F19" s="480">
        <f t="shared" si="2"/>
        <v>499</v>
      </c>
      <c r="G19" s="481">
        <f t="shared" si="1"/>
        <v>0.73925925925925928</v>
      </c>
    </row>
    <row r="20" spans="1:7" ht="15" customHeight="1" x14ac:dyDescent="0.25">
      <c r="A20" s="424" t="s">
        <v>208</v>
      </c>
      <c r="B20" s="417" t="s">
        <v>82</v>
      </c>
      <c r="C20" s="480">
        <f>'2 bngày'!X20</f>
        <v>915</v>
      </c>
      <c r="D20" s="480"/>
      <c r="E20" s="481">
        <f t="shared" si="0"/>
        <v>0</v>
      </c>
      <c r="F20" s="480">
        <f t="shared" si="2"/>
        <v>915</v>
      </c>
      <c r="G20" s="481">
        <f t="shared" si="1"/>
        <v>1</v>
      </c>
    </row>
    <row r="21" spans="1:7" ht="15" customHeight="1" x14ac:dyDescent="0.25">
      <c r="A21" s="424" t="s">
        <v>209</v>
      </c>
      <c r="B21" s="417" t="s">
        <v>83</v>
      </c>
      <c r="C21" s="480">
        <f>'2 bngày'!X21</f>
        <v>950</v>
      </c>
      <c r="D21" s="480">
        <v>426</v>
      </c>
      <c r="E21" s="481">
        <f t="shared" si="0"/>
        <v>0.44842105263157894</v>
      </c>
      <c r="F21" s="480">
        <f t="shared" si="2"/>
        <v>524</v>
      </c>
      <c r="G21" s="481">
        <f t="shared" si="1"/>
        <v>0.55157894736842106</v>
      </c>
    </row>
    <row r="22" spans="1:7" ht="15" customHeight="1" x14ac:dyDescent="0.25">
      <c r="A22" s="424" t="s">
        <v>210</v>
      </c>
      <c r="B22" s="417" t="s">
        <v>84</v>
      </c>
      <c r="C22" s="480">
        <f>'2 bngày'!X22</f>
        <v>996</v>
      </c>
      <c r="D22" s="480">
        <v>120</v>
      </c>
      <c r="E22" s="481">
        <f t="shared" si="0"/>
        <v>0.12048192771084337</v>
      </c>
      <c r="F22" s="480">
        <f t="shared" si="2"/>
        <v>876</v>
      </c>
      <c r="G22" s="481">
        <f t="shared" si="1"/>
        <v>0.87951807228915657</v>
      </c>
    </row>
    <row r="23" spans="1:7" ht="15" customHeight="1" x14ac:dyDescent="0.25">
      <c r="A23" s="424" t="s">
        <v>211</v>
      </c>
      <c r="B23" s="417" t="s">
        <v>85</v>
      </c>
      <c r="C23" s="480">
        <f>'2 bngày'!X23</f>
        <v>566</v>
      </c>
      <c r="D23" s="480">
        <v>116</v>
      </c>
      <c r="E23" s="481">
        <f t="shared" si="0"/>
        <v>0.20494699646643111</v>
      </c>
      <c r="F23" s="480">
        <f t="shared" si="2"/>
        <v>450</v>
      </c>
      <c r="G23" s="481">
        <f t="shared" si="1"/>
        <v>0.79505300353356889</v>
      </c>
    </row>
    <row r="24" spans="1:7" ht="15" customHeight="1" x14ac:dyDescent="0.25">
      <c r="A24" s="424" t="s">
        <v>212</v>
      </c>
      <c r="B24" s="417" t="s">
        <v>86</v>
      </c>
      <c r="C24" s="480">
        <f>'2 bngày'!X24</f>
        <v>1119</v>
      </c>
      <c r="D24" s="480">
        <v>232</v>
      </c>
      <c r="E24" s="481">
        <f t="shared" si="0"/>
        <v>0.20732797140303844</v>
      </c>
      <c r="F24" s="480">
        <f t="shared" si="2"/>
        <v>887</v>
      </c>
      <c r="G24" s="481">
        <f t="shared" si="1"/>
        <v>0.79267202859696162</v>
      </c>
    </row>
    <row r="25" spans="1:7" ht="15" customHeight="1" x14ac:dyDescent="0.25">
      <c r="A25" s="424" t="s">
        <v>213</v>
      </c>
      <c r="B25" s="417" t="s">
        <v>87</v>
      </c>
      <c r="C25" s="480">
        <f>'2 bngày'!X25</f>
        <v>855</v>
      </c>
      <c r="D25" s="480">
        <v>99</v>
      </c>
      <c r="E25" s="481">
        <f t="shared" si="0"/>
        <v>0.11578947368421053</v>
      </c>
      <c r="F25" s="480">
        <f t="shared" si="2"/>
        <v>756</v>
      </c>
      <c r="G25" s="481">
        <f t="shared" si="1"/>
        <v>0.88421052631578945</v>
      </c>
    </row>
    <row r="26" spans="1:7" ht="15" customHeight="1" x14ac:dyDescent="0.25">
      <c r="A26" s="424" t="s">
        <v>214</v>
      </c>
      <c r="B26" s="417" t="s">
        <v>88</v>
      </c>
      <c r="C26" s="480">
        <f>'2 bngày'!X26</f>
        <v>805</v>
      </c>
      <c r="D26" s="480">
        <v>188</v>
      </c>
      <c r="E26" s="481">
        <f t="shared" si="0"/>
        <v>0.23354037267080746</v>
      </c>
      <c r="F26" s="480">
        <f t="shared" si="2"/>
        <v>617</v>
      </c>
      <c r="G26" s="481">
        <f t="shared" si="1"/>
        <v>0.76645962732919259</v>
      </c>
    </row>
    <row r="27" spans="1:7" ht="15" customHeight="1" x14ac:dyDescent="0.25">
      <c r="A27" s="424" t="s">
        <v>215</v>
      </c>
      <c r="B27" s="417" t="s">
        <v>241</v>
      </c>
      <c r="C27" s="480">
        <f>'2 bngày'!X27</f>
        <v>491</v>
      </c>
      <c r="D27" s="480">
        <v>103</v>
      </c>
      <c r="E27" s="481">
        <f t="shared" si="0"/>
        <v>0.20977596741344195</v>
      </c>
      <c r="F27" s="480">
        <f t="shared" si="2"/>
        <v>388</v>
      </c>
      <c r="G27" s="481">
        <f t="shared" si="1"/>
        <v>0.79022403258655805</v>
      </c>
    </row>
    <row r="28" spans="1:7" ht="15" customHeight="1" x14ac:dyDescent="0.25">
      <c r="A28" s="424" t="s">
        <v>216</v>
      </c>
      <c r="B28" s="417" t="s">
        <v>89</v>
      </c>
      <c r="C28" s="480">
        <f>'2 bngày'!X28</f>
        <v>438</v>
      </c>
      <c r="D28" s="480">
        <v>151</v>
      </c>
      <c r="E28" s="481">
        <f t="shared" si="0"/>
        <v>0.34474885844748859</v>
      </c>
      <c r="F28" s="480">
        <f t="shared" si="2"/>
        <v>287</v>
      </c>
      <c r="G28" s="481">
        <f t="shared" si="1"/>
        <v>0.65525114155251141</v>
      </c>
    </row>
    <row r="29" spans="1:7" ht="15" customHeight="1" x14ac:dyDescent="0.25">
      <c r="A29" s="424" t="s">
        <v>217</v>
      </c>
      <c r="B29" s="417" t="s">
        <v>90</v>
      </c>
      <c r="C29" s="480">
        <f>'2 bngày'!X29</f>
        <v>306</v>
      </c>
      <c r="D29" s="480">
        <v>59</v>
      </c>
      <c r="E29" s="481">
        <f t="shared" si="0"/>
        <v>0.19281045751633988</v>
      </c>
      <c r="F29" s="480">
        <f t="shared" si="2"/>
        <v>247</v>
      </c>
      <c r="G29" s="481">
        <f t="shared" si="1"/>
        <v>0.80718954248366015</v>
      </c>
    </row>
    <row r="30" spans="1:7" ht="15" customHeight="1" x14ac:dyDescent="0.25">
      <c r="A30" s="424" t="s">
        <v>218</v>
      </c>
      <c r="B30" s="417" t="s">
        <v>91</v>
      </c>
      <c r="C30" s="480">
        <f>'2 bngày'!X30</f>
        <v>1093</v>
      </c>
      <c r="D30" s="480">
        <v>354</v>
      </c>
      <c r="E30" s="481">
        <f t="shared" si="0"/>
        <v>0.32387923147301007</v>
      </c>
      <c r="F30" s="480">
        <f t="shared" si="2"/>
        <v>739</v>
      </c>
      <c r="G30" s="481">
        <f t="shared" si="1"/>
        <v>0.67612076852698999</v>
      </c>
    </row>
    <row r="31" spans="1:7" ht="15" customHeight="1" x14ac:dyDescent="0.25">
      <c r="A31" s="424" t="s">
        <v>219</v>
      </c>
      <c r="B31" s="417" t="s">
        <v>92</v>
      </c>
      <c r="C31" s="480">
        <f>'2 bngày'!X31</f>
        <v>812</v>
      </c>
      <c r="D31" s="480">
        <v>306</v>
      </c>
      <c r="E31" s="481">
        <f t="shared" si="0"/>
        <v>0.37684729064039407</v>
      </c>
      <c r="F31" s="480">
        <f t="shared" si="2"/>
        <v>506</v>
      </c>
      <c r="G31" s="481">
        <f t="shared" si="1"/>
        <v>0.62315270935960587</v>
      </c>
    </row>
    <row r="32" spans="1:7" ht="15" customHeight="1" x14ac:dyDescent="0.25">
      <c r="A32" s="424" t="s">
        <v>220</v>
      </c>
      <c r="B32" s="417" t="s">
        <v>93</v>
      </c>
      <c r="C32" s="480">
        <f>'2 bngày'!X32</f>
        <v>751</v>
      </c>
      <c r="D32" s="480">
        <v>118</v>
      </c>
      <c r="E32" s="481">
        <f t="shared" si="0"/>
        <v>0.15712383488681758</v>
      </c>
      <c r="F32" s="480">
        <f t="shared" si="2"/>
        <v>633</v>
      </c>
      <c r="G32" s="481">
        <f t="shared" si="1"/>
        <v>0.84287616511318242</v>
      </c>
    </row>
    <row r="33" spans="1:7" ht="15" customHeight="1" x14ac:dyDescent="0.25">
      <c r="A33" s="424" t="s">
        <v>221</v>
      </c>
      <c r="B33" s="417" t="s">
        <v>94</v>
      </c>
      <c r="C33" s="480">
        <f>'2 bngày'!X33</f>
        <v>545</v>
      </c>
      <c r="D33" s="480">
        <v>67</v>
      </c>
      <c r="E33" s="481">
        <f t="shared" si="0"/>
        <v>0.12293577981651377</v>
      </c>
      <c r="F33" s="480">
        <f t="shared" si="2"/>
        <v>478</v>
      </c>
      <c r="G33" s="481">
        <f t="shared" si="1"/>
        <v>0.87706422018348629</v>
      </c>
    </row>
    <row r="34" spans="1:7" ht="15" customHeight="1" x14ac:dyDescent="0.25">
      <c r="A34" s="424" t="s">
        <v>223</v>
      </c>
      <c r="B34" s="417" t="s">
        <v>95</v>
      </c>
      <c r="C34" s="480">
        <f>'2 bngày'!X34</f>
        <v>430</v>
      </c>
      <c r="D34" s="480">
        <v>67</v>
      </c>
      <c r="E34" s="481">
        <f t="shared" si="0"/>
        <v>0.1558139534883721</v>
      </c>
      <c r="F34" s="480">
        <f t="shared" si="2"/>
        <v>363</v>
      </c>
      <c r="G34" s="481">
        <f t="shared" si="1"/>
        <v>0.84418604651162787</v>
      </c>
    </row>
    <row r="35" spans="1:7" ht="15" customHeight="1" x14ac:dyDescent="0.25">
      <c r="A35" s="424" t="s">
        <v>224</v>
      </c>
      <c r="B35" s="417" t="s">
        <v>96</v>
      </c>
      <c r="C35" s="480">
        <f>'2 bngày'!X35</f>
        <v>562</v>
      </c>
      <c r="D35" s="480">
        <v>108</v>
      </c>
      <c r="E35" s="481">
        <f t="shared" si="0"/>
        <v>0.19217081850533807</v>
      </c>
      <c r="F35" s="480">
        <f t="shared" si="2"/>
        <v>454</v>
      </c>
      <c r="G35" s="481">
        <f t="shared" si="1"/>
        <v>0.80782918149466187</v>
      </c>
    </row>
    <row r="36" spans="1:7" ht="15" customHeight="1" x14ac:dyDescent="0.25">
      <c r="A36" s="424" t="s">
        <v>225</v>
      </c>
      <c r="B36" s="425" t="s">
        <v>97</v>
      </c>
      <c r="C36" s="480">
        <f>'2 bngày'!X36</f>
        <v>1187</v>
      </c>
      <c r="D36" s="480">
        <v>1009</v>
      </c>
      <c r="E36" s="481">
        <f t="shared" si="0"/>
        <v>0.85004212299915749</v>
      </c>
      <c r="F36" s="480">
        <f t="shared" si="2"/>
        <v>178</v>
      </c>
      <c r="G36" s="481">
        <f t="shared" si="1"/>
        <v>0.14995787700084245</v>
      </c>
    </row>
    <row r="37" spans="1:7" ht="15" customHeight="1" x14ac:dyDescent="0.25">
      <c r="A37" s="424" t="s">
        <v>226</v>
      </c>
      <c r="B37" s="417" t="s">
        <v>98</v>
      </c>
      <c r="C37" s="480">
        <f>'2 bngày'!X37</f>
        <v>777</v>
      </c>
      <c r="D37" s="480">
        <v>352</v>
      </c>
      <c r="E37" s="481">
        <f t="shared" si="0"/>
        <v>0.45302445302445304</v>
      </c>
      <c r="F37" s="480">
        <f t="shared" si="2"/>
        <v>425</v>
      </c>
      <c r="G37" s="481">
        <f t="shared" si="1"/>
        <v>0.54697554697554696</v>
      </c>
    </row>
    <row r="38" spans="1:7" ht="15" customHeight="1" x14ac:dyDescent="0.25">
      <c r="A38" s="424" t="s">
        <v>227</v>
      </c>
      <c r="B38" s="417" t="s">
        <v>99</v>
      </c>
      <c r="C38" s="480">
        <f>'2 bngày'!X38</f>
        <v>971</v>
      </c>
      <c r="D38" s="480">
        <v>373</v>
      </c>
      <c r="E38" s="481">
        <f t="shared" si="0"/>
        <v>0.38414006179196702</v>
      </c>
      <c r="F38" s="480">
        <f t="shared" si="2"/>
        <v>598</v>
      </c>
      <c r="G38" s="481">
        <f t="shared" si="1"/>
        <v>0.61585993820803298</v>
      </c>
    </row>
    <row r="39" spans="1:7" ht="15" customHeight="1" x14ac:dyDescent="0.25">
      <c r="A39" s="424" t="s">
        <v>222</v>
      </c>
      <c r="B39" s="425" t="s">
        <v>100</v>
      </c>
      <c r="C39" s="480">
        <f>'2 bngày'!X39</f>
        <v>1318</v>
      </c>
      <c r="D39" s="480">
        <v>899</v>
      </c>
      <c r="E39" s="481">
        <f t="shared" si="0"/>
        <v>0.68209408194233689</v>
      </c>
      <c r="F39" s="480">
        <f t="shared" si="2"/>
        <v>419</v>
      </c>
      <c r="G39" s="481">
        <f t="shared" si="1"/>
        <v>0.31790591805766311</v>
      </c>
    </row>
    <row r="40" spans="1:7" ht="15" customHeight="1" x14ac:dyDescent="0.25">
      <c r="A40" s="424" t="s">
        <v>228</v>
      </c>
      <c r="B40" s="425" t="s">
        <v>101</v>
      </c>
      <c r="C40" s="480">
        <f>'2 bngày'!X40</f>
        <v>1411</v>
      </c>
      <c r="D40" s="480">
        <v>615</v>
      </c>
      <c r="E40" s="481">
        <f t="shared" si="0"/>
        <v>0.43586109142452162</v>
      </c>
      <c r="F40" s="480">
        <f t="shared" si="2"/>
        <v>796</v>
      </c>
      <c r="G40" s="481">
        <f t="shared" si="1"/>
        <v>0.56413890857547844</v>
      </c>
    </row>
    <row r="41" spans="1:7" ht="15" customHeight="1" x14ac:dyDescent="0.25">
      <c r="A41" s="424" t="s">
        <v>229</v>
      </c>
      <c r="B41" s="417" t="s">
        <v>102</v>
      </c>
      <c r="C41" s="480">
        <f>'2 bngày'!X41</f>
        <v>699</v>
      </c>
      <c r="D41" s="480">
        <v>146</v>
      </c>
      <c r="E41" s="481">
        <f t="shared" si="0"/>
        <v>0.2088698140200286</v>
      </c>
      <c r="F41" s="480">
        <f t="shared" si="2"/>
        <v>553</v>
      </c>
      <c r="G41" s="481">
        <f t="shared" si="1"/>
        <v>0.79113018597997142</v>
      </c>
    </row>
    <row r="42" spans="1:7" ht="15" customHeight="1" x14ac:dyDescent="0.25">
      <c r="A42" s="424" t="s">
        <v>230</v>
      </c>
      <c r="B42" s="417" t="s">
        <v>103</v>
      </c>
      <c r="C42" s="480">
        <f>'2 bngày'!X42</f>
        <v>1401</v>
      </c>
      <c r="D42" s="480">
        <v>845</v>
      </c>
      <c r="E42" s="481">
        <f t="shared" si="0"/>
        <v>0.60314061384725193</v>
      </c>
      <c r="F42" s="480">
        <f t="shared" si="2"/>
        <v>556</v>
      </c>
      <c r="G42" s="481">
        <f t="shared" si="1"/>
        <v>0.39685938615274802</v>
      </c>
    </row>
    <row r="43" spans="1:7" ht="15" customHeight="1" x14ac:dyDescent="0.25">
      <c r="A43" s="424" t="s">
        <v>231</v>
      </c>
      <c r="B43" s="417" t="s">
        <v>242</v>
      </c>
      <c r="C43" s="480">
        <f>'2 bngày'!X43</f>
        <v>1088</v>
      </c>
      <c r="D43" s="480">
        <v>234</v>
      </c>
      <c r="E43" s="481">
        <f t="shared" si="0"/>
        <v>0.21507352941176472</v>
      </c>
      <c r="F43" s="480">
        <f t="shared" si="2"/>
        <v>854</v>
      </c>
      <c r="G43" s="481">
        <f t="shared" si="1"/>
        <v>0.78492647058823528</v>
      </c>
    </row>
    <row r="44" spans="1:7" ht="15" customHeight="1" x14ac:dyDescent="0.25">
      <c r="A44" s="424" t="s">
        <v>232</v>
      </c>
      <c r="B44" s="417" t="s">
        <v>243</v>
      </c>
      <c r="C44" s="480">
        <f>'2 bngày'!X44</f>
        <v>1397</v>
      </c>
      <c r="D44" s="480">
        <v>89</v>
      </c>
      <c r="E44" s="481">
        <f t="shared" si="0"/>
        <v>6.3707945597709384E-2</v>
      </c>
      <c r="F44" s="480">
        <f t="shared" si="2"/>
        <v>1308</v>
      </c>
      <c r="G44" s="481">
        <f t="shared" si="1"/>
        <v>0.93629205440229057</v>
      </c>
    </row>
    <row r="45" spans="1:7" ht="15" customHeight="1" x14ac:dyDescent="0.25">
      <c r="A45" s="424" t="s">
        <v>233</v>
      </c>
      <c r="B45" s="417" t="s">
        <v>244</v>
      </c>
      <c r="C45" s="480">
        <f>'2 bngày'!X45</f>
        <v>1011</v>
      </c>
      <c r="D45" s="480">
        <v>166</v>
      </c>
      <c r="E45" s="481">
        <f t="shared" si="0"/>
        <v>0.16419386745796241</v>
      </c>
      <c r="F45" s="480">
        <f t="shared" si="2"/>
        <v>845</v>
      </c>
      <c r="G45" s="481">
        <f t="shared" si="1"/>
        <v>0.83580613254203762</v>
      </c>
    </row>
    <row r="46" spans="1:7" ht="15" customHeight="1" x14ac:dyDescent="0.25">
      <c r="A46" s="424" t="s">
        <v>234</v>
      </c>
      <c r="B46" s="417" t="s">
        <v>156</v>
      </c>
      <c r="C46" s="480">
        <f>'2 bngày'!X46</f>
        <v>1178</v>
      </c>
      <c r="D46" s="480">
        <v>44</v>
      </c>
      <c r="E46" s="481">
        <f t="shared" si="0"/>
        <v>3.7351443123938878E-2</v>
      </c>
      <c r="F46" s="480">
        <f t="shared" si="2"/>
        <v>1134</v>
      </c>
      <c r="G46" s="481">
        <f t="shared" si="1"/>
        <v>0.9626485568760611</v>
      </c>
    </row>
    <row r="47" spans="1:7" x14ac:dyDescent="0.25">
      <c r="B47" s="89" t="s">
        <v>109</v>
      </c>
      <c r="C47" s="169"/>
      <c r="D47" s="169"/>
      <c r="E47" s="26"/>
      <c r="F47" s="119" t="s">
        <v>107</v>
      </c>
      <c r="G47" s="26"/>
    </row>
    <row r="48" spans="1:7" x14ac:dyDescent="0.25">
      <c r="B48" s="46"/>
      <c r="C48" s="169"/>
      <c r="D48" s="170"/>
      <c r="E48" s="26"/>
      <c r="F48" s="119" t="s">
        <v>108</v>
      </c>
      <c r="G48" s="26"/>
    </row>
    <row r="49" spans="2:7" x14ac:dyDescent="0.25">
      <c r="B49" s="119"/>
      <c r="C49" s="169"/>
      <c r="D49" s="170"/>
      <c r="E49" s="26"/>
      <c r="F49" s="119"/>
      <c r="G49" s="26"/>
    </row>
    <row r="50" spans="2:7" x14ac:dyDescent="0.25">
      <c r="B50" s="67" t="s">
        <v>164</v>
      </c>
      <c r="C50" s="66"/>
      <c r="D50" s="66"/>
      <c r="E50" s="66"/>
      <c r="F50" s="67" t="s">
        <v>165</v>
      </c>
      <c r="G50" s="26"/>
    </row>
    <row r="51" spans="2:7" x14ac:dyDescent="0.25">
      <c r="B51" s="65"/>
      <c r="C51" s="26"/>
      <c r="D51" s="66"/>
      <c r="E51" s="26"/>
      <c r="F51" s="65"/>
      <c r="G51" s="26"/>
    </row>
    <row r="52" spans="2:7" x14ac:dyDescent="0.25">
      <c r="B52" s="46" t="s">
        <v>110</v>
      </c>
      <c r="C52" s="26"/>
      <c r="D52" s="66"/>
      <c r="E52" s="26"/>
      <c r="F52" s="119" t="s">
        <v>141</v>
      </c>
      <c r="G52" s="26"/>
    </row>
  </sheetData>
  <mergeCells count="3">
    <mergeCell ref="B2:G2"/>
    <mergeCell ref="B3:G3"/>
    <mergeCell ref="C4:G4"/>
  </mergeCells>
  <pageMargins left="0.59055118110236227" right="0.39370078740157483" top="0.31496062992125984" bottom="0.31496062992125984"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ColWidth="14.44140625" defaultRowHeight="15" customHeight="1" x14ac:dyDescent="0.25"/>
  <cols>
    <col min="1" max="1" width="2.88671875" style="355" customWidth="1"/>
    <col min="2" max="2" width="4.88671875" style="355" customWidth="1"/>
    <col min="3" max="3" width="10" style="355" customWidth="1"/>
    <col min="4" max="4" width="95.33203125" style="355" customWidth="1"/>
    <col min="5" max="8" width="8.88671875" style="355" customWidth="1"/>
    <col min="9" max="16384" width="14.44140625" style="355"/>
  </cols>
  <sheetData>
    <row r="1" spans="1:8" ht="12.75" customHeight="1" x14ac:dyDescent="0.25">
      <c r="A1" s="218"/>
      <c r="B1" s="282"/>
      <c r="C1" s="353"/>
      <c r="D1" s="354" t="s">
        <v>300</v>
      </c>
      <c r="E1" s="218"/>
      <c r="F1" s="218"/>
      <c r="G1" s="218"/>
      <c r="H1" s="218"/>
    </row>
    <row r="2" spans="1:8" ht="15.75" customHeight="1" x14ac:dyDescent="0.25">
      <c r="A2" s="218"/>
      <c r="B2" s="218"/>
      <c r="C2" s="353"/>
      <c r="D2" s="356"/>
      <c r="E2" s="218"/>
      <c r="F2" s="218"/>
      <c r="G2" s="218"/>
      <c r="H2" s="218"/>
    </row>
    <row r="3" spans="1:8" ht="15.75" customHeight="1" x14ac:dyDescent="0.25">
      <c r="A3" s="482" t="s">
        <v>29</v>
      </c>
      <c r="B3" s="482" t="s">
        <v>334</v>
      </c>
      <c r="C3" s="483" t="s">
        <v>55</v>
      </c>
      <c r="D3" s="498" t="s">
        <v>335</v>
      </c>
      <c r="E3" s="499" t="s">
        <v>460</v>
      </c>
      <c r="F3" s="218"/>
      <c r="G3" s="218"/>
      <c r="H3" s="218"/>
    </row>
    <row r="4" spans="1:8" s="492" customFormat="1" ht="76.5" x14ac:dyDescent="0.25">
      <c r="A4" s="483">
        <f t="shared" ref="A4:A26" si="0">IF(B4="","",MAX($A$2:A3)+1)</f>
        <v>1</v>
      </c>
      <c r="B4" s="489" t="s">
        <v>336</v>
      </c>
      <c r="C4" s="484" t="s">
        <v>337</v>
      </c>
      <c r="D4" s="485" t="s">
        <v>338</v>
      </c>
      <c r="E4" s="490"/>
      <c r="F4" s="491"/>
      <c r="G4" s="491"/>
      <c r="H4" s="491"/>
    </row>
    <row r="5" spans="1:8" s="492" customFormat="1" ht="102" x14ac:dyDescent="0.25">
      <c r="A5" s="483">
        <f t="shared" si="0"/>
        <v>2</v>
      </c>
      <c r="B5" s="489" t="s">
        <v>339</v>
      </c>
      <c r="C5" s="484" t="s">
        <v>340</v>
      </c>
      <c r="D5" s="485" t="s">
        <v>341</v>
      </c>
      <c r="E5" s="490"/>
      <c r="F5" s="491"/>
      <c r="G5" s="491"/>
      <c r="H5" s="491"/>
    </row>
    <row r="6" spans="1:8" s="492" customFormat="1" ht="89.25" x14ac:dyDescent="0.25">
      <c r="A6" s="483">
        <f t="shared" si="0"/>
        <v>3</v>
      </c>
      <c r="B6" s="489" t="s">
        <v>342</v>
      </c>
      <c r="C6" s="484" t="s">
        <v>343</v>
      </c>
      <c r="D6" s="485" t="s">
        <v>344</v>
      </c>
      <c r="E6" s="490"/>
      <c r="F6" s="491"/>
      <c r="G6" s="491"/>
      <c r="H6" s="491"/>
    </row>
    <row r="7" spans="1:8" s="492" customFormat="1" ht="51" x14ac:dyDescent="0.25">
      <c r="A7" s="483">
        <f t="shared" si="0"/>
        <v>4</v>
      </c>
      <c r="B7" s="489" t="s">
        <v>342</v>
      </c>
      <c r="C7" s="484" t="s">
        <v>345</v>
      </c>
      <c r="D7" s="485" t="s">
        <v>346</v>
      </c>
      <c r="E7" s="490"/>
      <c r="F7" s="491"/>
      <c r="G7" s="491"/>
      <c r="H7" s="491"/>
    </row>
    <row r="8" spans="1:8" s="492" customFormat="1" ht="89.25" x14ac:dyDescent="0.25">
      <c r="A8" s="483">
        <f t="shared" si="0"/>
        <v>5</v>
      </c>
      <c r="B8" s="493" t="s">
        <v>347</v>
      </c>
      <c r="C8" s="486" t="s">
        <v>348</v>
      </c>
      <c r="D8" s="485" t="s">
        <v>349</v>
      </c>
      <c r="E8" s="490"/>
      <c r="F8" s="491"/>
      <c r="G8" s="491"/>
      <c r="H8" s="491"/>
    </row>
    <row r="9" spans="1:8" s="492" customFormat="1" ht="127.5" x14ac:dyDescent="0.25">
      <c r="A9" s="483">
        <f t="shared" si="0"/>
        <v>6</v>
      </c>
      <c r="B9" s="489" t="s">
        <v>347</v>
      </c>
      <c r="C9" s="484" t="s">
        <v>350</v>
      </c>
      <c r="D9" s="485" t="s">
        <v>351</v>
      </c>
      <c r="E9" s="490"/>
      <c r="F9" s="491"/>
      <c r="G9" s="491"/>
      <c r="H9" s="491"/>
    </row>
    <row r="10" spans="1:8" s="492" customFormat="1" ht="51" x14ac:dyDescent="0.25">
      <c r="A10" s="483">
        <f t="shared" si="0"/>
        <v>7</v>
      </c>
      <c r="B10" s="489" t="s">
        <v>352</v>
      </c>
      <c r="C10" s="484" t="s">
        <v>353</v>
      </c>
      <c r="D10" s="485" t="s">
        <v>354</v>
      </c>
      <c r="E10" s="490"/>
      <c r="F10" s="491"/>
      <c r="G10" s="491"/>
      <c r="H10" s="491"/>
    </row>
    <row r="11" spans="1:8" s="492" customFormat="1" ht="102" x14ac:dyDescent="0.25">
      <c r="A11" s="483">
        <f t="shared" si="0"/>
        <v>8</v>
      </c>
      <c r="B11" s="489" t="s">
        <v>352</v>
      </c>
      <c r="C11" s="484" t="s">
        <v>355</v>
      </c>
      <c r="D11" s="485" t="s">
        <v>356</v>
      </c>
      <c r="E11" s="490"/>
      <c r="F11" s="491"/>
      <c r="G11" s="491"/>
      <c r="H11" s="491"/>
    </row>
    <row r="12" spans="1:8" s="492" customFormat="1" ht="102" x14ac:dyDescent="0.25">
      <c r="A12" s="483">
        <f t="shared" si="0"/>
        <v>9</v>
      </c>
      <c r="B12" s="493" t="s">
        <v>357</v>
      </c>
      <c r="C12" s="486" t="s">
        <v>358</v>
      </c>
      <c r="D12" s="485" t="s">
        <v>359</v>
      </c>
      <c r="E12" s="490"/>
      <c r="F12" s="491"/>
      <c r="G12" s="491"/>
      <c r="H12" s="491"/>
    </row>
    <row r="13" spans="1:8" s="492" customFormat="1" ht="63.75" x14ac:dyDescent="0.25">
      <c r="A13" s="483">
        <f t="shared" si="0"/>
        <v>10</v>
      </c>
      <c r="B13" s="493" t="s">
        <v>357</v>
      </c>
      <c r="C13" s="486" t="s">
        <v>360</v>
      </c>
      <c r="D13" s="485" t="s">
        <v>361</v>
      </c>
      <c r="E13" s="490"/>
      <c r="F13" s="491"/>
      <c r="G13" s="491"/>
      <c r="H13" s="491"/>
    </row>
    <row r="14" spans="1:8" s="492" customFormat="1" ht="114.75" x14ac:dyDescent="0.25">
      <c r="A14" s="483">
        <f t="shared" si="0"/>
        <v>11</v>
      </c>
      <c r="B14" s="493" t="s">
        <v>362</v>
      </c>
      <c r="C14" s="486" t="s">
        <v>363</v>
      </c>
      <c r="D14" s="485" t="s">
        <v>364</v>
      </c>
      <c r="E14" s="490"/>
      <c r="F14" s="491"/>
      <c r="G14" s="491"/>
      <c r="H14" s="491"/>
    </row>
    <row r="15" spans="1:8" s="492" customFormat="1" ht="140.25" x14ac:dyDescent="0.25">
      <c r="A15" s="483">
        <f t="shared" si="0"/>
        <v>12</v>
      </c>
      <c r="B15" s="493" t="s">
        <v>362</v>
      </c>
      <c r="C15" s="484" t="s">
        <v>365</v>
      </c>
      <c r="D15" s="487" t="s">
        <v>366</v>
      </c>
      <c r="E15" s="490"/>
      <c r="F15" s="491"/>
      <c r="G15" s="491"/>
      <c r="H15" s="491"/>
    </row>
    <row r="16" spans="1:8" s="492" customFormat="1" ht="140.25" x14ac:dyDescent="0.25">
      <c r="A16" s="483">
        <f t="shared" si="0"/>
        <v>13</v>
      </c>
      <c r="B16" s="493" t="s">
        <v>362</v>
      </c>
      <c r="C16" s="486" t="s">
        <v>367</v>
      </c>
      <c r="D16" s="487" t="s">
        <v>368</v>
      </c>
      <c r="E16" s="490"/>
      <c r="F16" s="491"/>
      <c r="G16" s="491"/>
      <c r="H16" s="491"/>
    </row>
    <row r="17" spans="1:8" s="492" customFormat="1" ht="63.75" x14ac:dyDescent="0.25">
      <c r="A17" s="483">
        <f t="shared" si="0"/>
        <v>14</v>
      </c>
      <c r="B17" s="493" t="s">
        <v>369</v>
      </c>
      <c r="C17" s="486" t="s">
        <v>370</v>
      </c>
      <c r="D17" s="487" t="s">
        <v>371</v>
      </c>
      <c r="E17" s="490"/>
      <c r="F17" s="491"/>
      <c r="G17" s="491"/>
      <c r="H17" s="491"/>
    </row>
    <row r="18" spans="1:8" s="492" customFormat="1" ht="89.25" x14ac:dyDescent="0.25">
      <c r="A18" s="483">
        <f t="shared" si="0"/>
        <v>15</v>
      </c>
      <c r="B18" s="493" t="s">
        <v>369</v>
      </c>
      <c r="C18" s="486" t="s">
        <v>372</v>
      </c>
      <c r="D18" s="487" t="s">
        <v>373</v>
      </c>
      <c r="E18" s="490"/>
      <c r="F18" s="491"/>
      <c r="G18" s="491"/>
      <c r="H18" s="491"/>
    </row>
    <row r="19" spans="1:8" s="492" customFormat="1" ht="204" x14ac:dyDescent="0.25">
      <c r="A19" s="483">
        <f t="shared" si="0"/>
        <v>16</v>
      </c>
      <c r="B19" s="493" t="s">
        <v>374</v>
      </c>
      <c r="C19" s="486" t="s">
        <v>355</v>
      </c>
      <c r="D19" s="487" t="s">
        <v>375</v>
      </c>
      <c r="E19" s="490">
        <v>5</v>
      </c>
      <c r="F19" s="491"/>
      <c r="G19" s="491"/>
      <c r="H19" s="491"/>
    </row>
    <row r="20" spans="1:8" s="492" customFormat="1" ht="242.25" x14ac:dyDescent="0.25">
      <c r="A20" s="483">
        <f t="shared" si="0"/>
        <v>17</v>
      </c>
      <c r="B20" s="493" t="s">
        <v>376</v>
      </c>
      <c r="C20" s="486" t="s">
        <v>104</v>
      </c>
      <c r="D20" s="487" t="s">
        <v>377</v>
      </c>
      <c r="E20" s="490">
        <v>6</v>
      </c>
      <c r="F20" s="491"/>
      <c r="G20" s="491"/>
      <c r="H20" s="491"/>
    </row>
    <row r="21" spans="1:8" s="492" customFormat="1" ht="255" x14ac:dyDescent="0.25">
      <c r="A21" s="483">
        <f t="shared" si="0"/>
        <v>18</v>
      </c>
      <c r="B21" s="486" t="s">
        <v>378</v>
      </c>
      <c r="C21" s="486" t="s">
        <v>379</v>
      </c>
      <c r="D21" s="487" t="s">
        <v>380</v>
      </c>
      <c r="E21" s="490">
        <v>6</v>
      </c>
      <c r="F21" s="491"/>
      <c r="G21" s="491"/>
      <c r="H21" s="491"/>
    </row>
    <row r="22" spans="1:8" s="492" customFormat="1" ht="280.5" x14ac:dyDescent="0.25">
      <c r="A22" s="483">
        <f t="shared" si="0"/>
        <v>19</v>
      </c>
      <c r="B22" s="493" t="s">
        <v>381</v>
      </c>
      <c r="C22" s="486" t="s">
        <v>130</v>
      </c>
      <c r="D22" s="487" t="s">
        <v>382</v>
      </c>
      <c r="E22" s="490">
        <v>9</v>
      </c>
      <c r="F22" s="491"/>
      <c r="G22" s="491"/>
      <c r="H22" s="491"/>
    </row>
    <row r="23" spans="1:8" s="492" customFormat="1" ht="216.75" x14ac:dyDescent="0.25">
      <c r="A23" s="483">
        <f t="shared" si="0"/>
        <v>20</v>
      </c>
      <c r="B23" s="493" t="s">
        <v>383</v>
      </c>
      <c r="C23" s="486" t="s">
        <v>384</v>
      </c>
      <c r="D23" s="487" t="s">
        <v>385</v>
      </c>
      <c r="E23" s="490">
        <v>10</v>
      </c>
      <c r="F23" s="491"/>
      <c r="G23" s="491"/>
      <c r="H23" s="491"/>
    </row>
    <row r="24" spans="1:8" s="492" customFormat="1" ht="229.5" x14ac:dyDescent="0.25">
      <c r="A24" s="483">
        <f t="shared" si="0"/>
        <v>21</v>
      </c>
      <c r="B24" s="493" t="s">
        <v>386</v>
      </c>
      <c r="C24" s="486" t="s">
        <v>387</v>
      </c>
      <c r="D24" s="487" t="s">
        <v>388</v>
      </c>
      <c r="E24" s="490">
        <v>10</v>
      </c>
      <c r="F24" s="491"/>
      <c r="G24" s="491"/>
      <c r="H24" s="491"/>
    </row>
    <row r="25" spans="1:8" s="492" customFormat="1" ht="191.25" x14ac:dyDescent="0.25">
      <c r="A25" s="483">
        <f t="shared" si="0"/>
        <v>22</v>
      </c>
      <c r="B25" s="494" t="s">
        <v>389</v>
      </c>
      <c r="C25" s="486" t="s">
        <v>390</v>
      </c>
      <c r="D25" s="487" t="s">
        <v>391</v>
      </c>
      <c r="E25" s="490">
        <v>10</v>
      </c>
      <c r="F25" s="491"/>
      <c r="G25" s="491"/>
      <c r="H25" s="491"/>
    </row>
    <row r="26" spans="1:8" s="492" customFormat="1" ht="204" x14ac:dyDescent="0.25">
      <c r="A26" s="483">
        <f t="shared" si="0"/>
        <v>23</v>
      </c>
      <c r="B26" s="494" t="s">
        <v>392</v>
      </c>
      <c r="C26" s="486" t="s">
        <v>372</v>
      </c>
      <c r="D26" s="487" t="s">
        <v>393</v>
      </c>
      <c r="E26" s="495">
        <v>9</v>
      </c>
      <c r="F26" s="491"/>
      <c r="G26" s="491"/>
      <c r="H26" s="491"/>
    </row>
    <row r="27" spans="1:8" s="492" customFormat="1" ht="127.5" x14ac:dyDescent="0.25">
      <c r="A27" s="483">
        <f>IF(B27="","",MAX($A$2:A26)+8)</f>
        <v>31</v>
      </c>
      <c r="B27" s="494" t="s">
        <v>392</v>
      </c>
      <c r="C27" s="486" t="s">
        <v>394</v>
      </c>
      <c r="D27" s="485" t="s">
        <v>395</v>
      </c>
      <c r="E27" s="495"/>
      <c r="F27" s="491"/>
      <c r="G27" s="491"/>
      <c r="H27" s="491"/>
    </row>
    <row r="28" spans="1:8" s="492" customFormat="1" ht="16.5" x14ac:dyDescent="0.25">
      <c r="A28" s="496"/>
      <c r="B28" s="497" t="s">
        <v>396</v>
      </c>
      <c r="C28" s="486"/>
      <c r="D28" s="487"/>
      <c r="E28" s="495">
        <f>SUM(E4:E26)</f>
        <v>65</v>
      </c>
      <c r="F28" s="491"/>
      <c r="G28" s="491"/>
      <c r="H28" s="491"/>
    </row>
    <row r="29" spans="1:8" s="492" customFormat="1" ht="114.75" x14ac:dyDescent="0.25">
      <c r="A29" s="496">
        <f>IF(B29="","",MAX($A$2:A28)+7)</f>
        <v>38</v>
      </c>
      <c r="B29" s="493" t="s">
        <v>397</v>
      </c>
      <c r="C29" s="486" t="s">
        <v>398</v>
      </c>
      <c r="D29" s="485" t="s">
        <v>399</v>
      </c>
      <c r="E29" s="490"/>
      <c r="F29" s="491"/>
      <c r="G29" s="491"/>
      <c r="H29" s="491"/>
    </row>
    <row r="30" spans="1:8" s="492" customFormat="1" ht="127.5" x14ac:dyDescent="0.25">
      <c r="A30" s="496">
        <f t="shared" ref="A30:A53" si="1">IF(B30="","",MAX($A$2:A29)+1)</f>
        <v>39</v>
      </c>
      <c r="B30" s="493" t="s">
        <v>400</v>
      </c>
      <c r="C30" s="486" t="s">
        <v>244</v>
      </c>
      <c r="D30" s="487" t="s">
        <v>401</v>
      </c>
      <c r="E30" s="490"/>
      <c r="F30" s="491"/>
      <c r="G30" s="491"/>
      <c r="H30" s="491"/>
    </row>
    <row r="31" spans="1:8" s="492" customFormat="1" ht="76.5" x14ac:dyDescent="0.25">
      <c r="A31" s="496">
        <f t="shared" si="1"/>
        <v>40</v>
      </c>
      <c r="B31" s="493" t="s">
        <v>402</v>
      </c>
      <c r="C31" s="486" t="s">
        <v>403</v>
      </c>
      <c r="D31" s="487" t="s">
        <v>404</v>
      </c>
      <c r="E31" s="490"/>
      <c r="F31" s="491"/>
      <c r="G31" s="491"/>
      <c r="H31" s="491"/>
    </row>
    <row r="32" spans="1:8" s="492" customFormat="1" ht="76.5" x14ac:dyDescent="0.25">
      <c r="A32" s="496">
        <f t="shared" si="1"/>
        <v>41</v>
      </c>
      <c r="B32" s="493" t="s">
        <v>405</v>
      </c>
      <c r="C32" s="486" t="s">
        <v>282</v>
      </c>
      <c r="D32" s="487" t="s">
        <v>406</v>
      </c>
      <c r="E32" s="490"/>
      <c r="F32" s="491"/>
      <c r="G32" s="491"/>
      <c r="H32" s="491"/>
    </row>
    <row r="33" spans="1:8" s="492" customFormat="1" ht="102" x14ac:dyDescent="0.25">
      <c r="A33" s="496">
        <f t="shared" si="1"/>
        <v>42</v>
      </c>
      <c r="B33" s="493" t="s">
        <v>407</v>
      </c>
      <c r="C33" s="486" t="s">
        <v>408</v>
      </c>
      <c r="D33" s="487" t="s">
        <v>409</v>
      </c>
      <c r="E33" s="490"/>
      <c r="F33" s="491"/>
      <c r="G33" s="491"/>
      <c r="H33" s="491"/>
    </row>
    <row r="34" spans="1:8" s="492" customFormat="1" ht="89.25" x14ac:dyDescent="0.25">
      <c r="A34" s="496">
        <f t="shared" si="1"/>
        <v>43</v>
      </c>
      <c r="B34" s="493" t="s">
        <v>410</v>
      </c>
      <c r="C34" s="486" t="s">
        <v>293</v>
      </c>
      <c r="D34" s="487" t="s">
        <v>411</v>
      </c>
      <c r="E34" s="490"/>
      <c r="F34" s="491"/>
      <c r="G34" s="491"/>
      <c r="H34" s="491"/>
    </row>
    <row r="35" spans="1:8" s="492" customFormat="1" ht="153" x14ac:dyDescent="0.25">
      <c r="A35" s="496">
        <f t="shared" si="1"/>
        <v>44</v>
      </c>
      <c r="B35" s="493" t="s">
        <v>412</v>
      </c>
      <c r="C35" s="486" t="s">
        <v>413</v>
      </c>
      <c r="D35" s="487" t="s">
        <v>414</v>
      </c>
      <c r="E35" s="490"/>
      <c r="F35" s="491"/>
      <c r="G35" s="491"/>
      <c r="H35" s="491"/>
    </row>
    <row r="36" spans="1:8" s="492" customFormat="1" ht="306" x14ac:dyDescent="0.25">
      <c r="A36" s="496">
        <f t="shared" si="1"/>
        <v>45</v>
      </c>
      <c r="B36" s="493" t="s">
        <v>415</v>
      </c>
      <c r="C36" s="486" t="s">
        <v>416</v>
      </c>
      <c r="D36" s="487" t="s">
        <v>417</v>
      </c>
      <c r="E36" s="490">
        <v>9</v>
      </c>
      <c r="F36" s="491"/>
      <c r="G36" s="491"/>
      <c r="H36" s="491"/>
    </row>
    <row r="37" spans="1:8" s="492" customFormat="1" ht="178.5" x14ac:dyDescent="0.25">
      <c r="A37" s="496">
        <f t="shared" si="1"/>
        <v>46</v>
      </c>
      <c r="B37" s="493" t="s">
        <v>418</v>
      </c>
      <c r="C37" s="486" t="s">
        <v>419</v>
      </c>
      <c r="D37" s="487" t="s">
        <v>420</v>
      </c>
      <c r="E37" s="490">
        <v>11</v>
      </c>
      <c r="F37" s="491"/>
      <c r="G37" s="491"/>
      <c r="H37" s="491"/>
    </row>
    <row r="38" spans="1:8" s="492" customFormat="1" ht="153" x14ac:dyDescent="0.25">
      <c r="A38" s="496">
        <f t="shared" si="1"/>
        <v>47</v>
      </c>
      <c r="B38" s="493" t="s">
        <v>421</v>
      </c>
      <c r="C38" s="486" t="s">
        <v>422</v>
      </c>
      <c r="D38" s="487" t="s">
        <v>423</v>
      </c>
      <c r="E38" s="490">
        <v>7</v>
      </c>
      <c r="F38" s="491"/>
      <c r="G38" s="491"/>
      <c r="H38" s="491"/>
    </row>
    <row r="39" spans="1:8" s="492" customFormat="1" ht="76.5" x14ac:dyDescent="0.25">
      <c r="A39" s="496">
        <f t="shared" si="1"/>
        <v>48</v>
      </c>
      <c r="B39" s="493" t="s">
        <v>424</v>
      </c>
      <c r="C39" s="486" t="s">
        <v>348</v>
      </c>
      <c r="D39" s="487" t="s">
        <v>425</v>
      </c>
      <c r="E39" s="490"/>
      <c r="F39" s="491"/>
      <c r="G39" s="491"/>
      <c r="H39" s="491"/>
    </row>
    <row r="40" spans="1:8" s="492" customFormat="1" ht="229.5" x14ac:dyDescent="0.25">
      <c r="A40" s="496">
        <f t="shared" si="1"/>
        <v>49</v>
      </c>
      <c r="B40" s="493" t="s">
        <v>426</v>
      </c>
      <c r="C40" s="486" t="s">
        <v>427</v>
      </c>
      <c r="D40" s="487" t="s">
        <v>428</v>
      </c>
      <c r="E40" s="490">
        <v>10</v>
      </c>
      <c r="F40" s="491"/>
      <c r="G40" s="491"/>
      <c r="H40" s="491"/>
    </row>
    <row r="41" spans="1:8" s="492" customFormat="1" ht="165.75" x14ac:dyDescent="0.25">
      <c r="A41" s="496">
        <f t="shared" si="1"/>
        <v>50</v>
      </c>
      <c r="B41" s="493" t="s">
        <v>429</v>
      </c>
      <c r="C41" s="486" t="s">
        <v>430</v>
      </c>
      <c r="D41" s="487" t="s">
        <v>431</v>
      </c>
      <c r="E41" s="490">
        <v>10</v>
      </c>
      <c r="F41" s="491"/>
      <c r="G41" s="491"/>
      <c r="H41" s="491"/>
    </row>
    <row r="42" spans="1:8" s="492" customFormat="1" ht="51" x14ac:dyDescent="0.25">
      <c r="A42" s="496">
        <f t="shared" si="1"/>
        <v>51</v>
      </c>
      <c r="B42" s="493" t="s">
        <v>432</v>
      </c>
      <c r="C42" s="486" t="s">
        <v>433</v>
      </c>
      <c r="D42" s="487" t="s">
        <v>434</v>
      </c>
      <c r="E42" s="490"/>
      <c r="F42" s="491"/>
      <c r="G42" s="491"/>
      <c r="H42" s="491"/>
    </row>
    <row r="43" spans="1:8" s="492" customFormat="1" ht="38.25" x14ac:dyDescent="0.25">
      <c r="A43" s="496">
        <f t="shared" si="1"/>
        <v>52</v>
      </c>
      <c r="B43" s="493" t="s">
        <v>432</v>
      </c>
      <c r="C43" s="486" t="s">
        <v>435</v>
      </c>
      <c r="D43" s="487" t="s">
        <v>436</v>
      </c>
      <c r="E43" s="490"/>
      <c r="F43" s="491"/>
      <c r="G43" s="491"/>
      <c r="H43" s="491"/>
    </row>
    <row r="44" spans="1:8" s="492" customFormat="1" ht="51" x14ac:dyDescent="0.25">
      <c r="A44" s="496">
        <f t="shared" si="1"/>
        <v>53</v>
      </c>
      <c r="B44" s="493" t="s">
        <v>437</v>
      </c>
      <c r="C44" s="486" t="s">
        <v>438</v>
      </c>
      <c r="D44" s="487" t="s">
        <v>439</v>
      </c>
      <c r="E44" s="490"/>
      <c r="F44" s="491"/>
      <c r="G44" s="491"/>
      <c r="H44" s="491"/>
    </row>
    <row r="45" spans="1:8" s="492" customFormat="1" ht="38.25" x14ac:dyDescent="0.25">
      <c r="A45" s="496">
        <f t="shared" si="1"/>
        <v>54</v>
      </c>
      <c r="B45" s="493" t="s">
        <v>440</v>
      </c>
      <c r="C45" s="486" t="s">
        <v>441</v>
      </c>
      <c r="D45" s="487" t="s">
        <v>442</v>
      </c>
      <c r="E45" s="490"/>
      <c r="F45" s="491"/>
      <c r="G45" s="491"/>
      <c r="H45" s="491"/>
    </row>
    <row r="46" spans="1:8" s="492" customFormat="1" ht="63.75" x14ac:dyDescent="0.25">
      <c r="A46" s="496">
        <f t="shared" si="1"/>
        <v>55</v>
      </c>
      <c r="B46" s="493" t="s">
        <v>440</v>
      </c>
      <c r="C46" s="486" t="s">
        <v>443</v>
      </c>
      <c r="D46" s="487" t="s">
        <v>444</v>
      </c>
      <c r="E46" s="490"/>
      <c r="F46" s="491"/>
      <c r="G46" s="491"/>
      <c r="H46" s="491"/>
    </row>
    <row r="47" spans="1:8" s="492" customFormat="1" ht="38.25" x14ac:dyDescent="0.25">
      <c r="A47" s="496">
        <f t="shared" si="1"/>
        <v>56</v>
      </c>
      <c r="B47" s="493" t="s">
        <v>440</v>
      </c>
      <c r="C47" s="486" t="s">
        <v>244</v>
      </c>
      <c r="D47" s="487" t="s">
        <v>445</v>
      </c>
      <c r="E47" s="490"/>
      <c r="F47" s="491"/>
      <c r="G47" s="491"/>
      <c r="H47" s="491"/>
    </row>
    <row r="48" spans="1:8" s="492" customFormat="1" ht="51" x14ac:dyDescent="0.25">
      <c r="A48" s="496">
        <f t="shared" si="1"/>
        <v>57</v>
      </c>
      <c r="B48" s="493" t="s">
        <v>446</v>
      </c>
      <c r="C48" s="486" t="s">
        <v>447</v>
      </c>
      <c r="D48" s="487" t="s">
        <v>448</v>
      </c>
      <c r="E48" s="490"/>
      <c r="F48" s="491"/>
      <c r="G48" s="491"/>
      <c r="H48" s="491"/>
    </row>
    <row r="49" spans="1:8" s="492" customFormat="1" ht="38.25" x14ac:dyDescent="0.25">
      <c r="A49" s="496">
        <f t="shared" si="1"/>
        <v>58</v>
      </c>
      <c r="B49" s="493" t="s">
        <v>446</v>
      </c>
      <c r="C49" s="486" t="s">
        <v>449</v>
      </c>
      <c r="D49" s="487" t="s">
        <v>450</v>
      </c>
      <c r="E49" s="490"/>
      <c r="F49" s="491"/>
      <c r="G49" s="491"/>
      <c r="H49" s="491"/>
    </row>
    <row r="50" spans="1:8" s="492" customFormat="1" ht="38.25" x14ac:dyDescent="0.25">
      <c r="A50" s="496">
        <f t="shared" si="1"/>
        <v>59</v>
      </c>
      <c r="B50" s="493" t="s">
        <v>451</v>
      </c>
      <c r="C50" s="486" t="s">
        <v>282</v>
      </c>
      <c r="D50" s="487" t="s">
        <v>452</v>
      </c>
      <c r="E50" s="490"/>
      <c r="F50" s="491"/>
      <c r="G50" s="491"/>
      <c r="H50" s="491"/>
    </row>
    <row r="51" spans="1:8" s="492" customFormat="1" ht="51" x14ac:dyDescent="0.25">
      <c r="A51" s="496">
        <f t="shared" si="1"/>
        <v>60</v>
      </c>
      <c r="B51" s="493" t="s">
        <v>451</v>
      </c>
      <c r="C51" s="486" t="s">
        <v>243</v>
      </c>
      <c r="D51" s="487" t="s">
        <v>453</v>
      </c>
      <c r="E51" s="490"/>
      <c r="F51" s="491"/>
      <c r="G51" s="491"/>
      <c r="H51" s="491"/>
    </row>
    <row r="52" spans="1:8" s="492" customFormat="1" ht="38.25" x14ac:dyDescent="0.25">
      <c r="A52" s="496">
        <f t="shared" si="1"/>
        <v>61</v>
      </c>
      <c r="B52" s="493" t="s">
        <v>454</v>
      </c>
      <c r="C52" s="486" t="s">
        <v>455</v>
      </c>
      <c r="D52" s="487" t="s">
        <v>456</v>
      </c>
      <c r="E52" s="490"/>
      <c r="F52" s="491"/>
      <c r="G52" s="491"/>
      <c r="H52" s="491"/>
    </row>
    <row r="53" spans="1:8" s="492" customFormat="1" ht="38.25" x14ac:dyDescent="0.25">
      <c r="A53" s="496">
        <f t="shared" si="1"/>
        <v>62</v>
      </c>
      <c r="B53" s="493" t="s">
        <v>454</v>
      </c>
      <c r="C53" s="486" t="s">
        <v>457</v>
      </c>
      <c r="D53" s="487" t="s">
        <v>458</v>
      </c>
      <c r="E53" s="490"/>
      <c r="F53" s="491"/>
      <c r="G53" s="491"/>
      <c r="H53" s="491"/>
    </row>
    <row r="54" spans="1:8" s="492" customFormat="1" ht="25.5" x14ac:dyDescent="0.25">
      <c r="A54" s="483"/>
      <c r="B54" s="488" t="s">
        <v>459</v>
      </c>
      <c r="C54" s="488"/>
      <c r="D54" s="487"/>
      <c r="E54" s="495">
        <f>SUM(E4:E53)-E28</f>
        <v>112</v>
      </c>
    </row>
    <row r="55" spans="1:8" ht="15" customHeight="1" x14ac:dyDescent="0.25">
      <c r="A55" s="218"/>
      <c r="B55" s="218"/>
      <c r="C55" s="353"/>
      <c r="D55" s="356"/>
      <c r="E55" s="219"/>
    </row>
    <row r="56" spans="1:8" ht="15" customHeight="1" x14ac:dyDescent="0.25">
      <c r="A56" s="218"/>
      <c r="B56" s="218"/>
      <c r="C56" s="353"/>
      <c r="D56" s="356"/>
      <c r="E56" s="219"/>
    </row>
    <row r="57" spans="1:8" ht="15" customHeight="1" x14ac:dyDescent="0.25">
      <c r="A57" s="218"/>
      <c r="B57" s="218"/>
      <c r="C57" s="353"/>
      <c r="D57" s="356"/>
      <c r="E57" s="219"/>
    </row>
    <row r="58" spans="1:8" ht="15" customHeight="1" x14ac:dyDescent="0.25">
      <c r="A58" s="218"/>
      <c r="B58" s="218"/>
      <c r="C58" s="353"/>
      <c r="D58" s="356"/>
      <c r="E58" s="219"/>
    </row>
    <row r="59" spans="1:8" ht="15" customHeight="1" x14ac:dyDescent="0.25">
      <c r="A59" s="218"/>
      <c r="B59" s="218"/>
      <c r="C59" s="353"/>
      <c r="D59" s="356"/>
      <c r="E59" s="219"/>
    </row>
    <row r="60" spans="1:8" ht="15" customHeight="1" x14ac:dyDescent="0.25">
      <c r="A60" s="218"/>
      <c r="B60" s="218"/>
      <c r="C60" s="353"/>
      <c r="D60" s="356"/>
      <c r="E60" s="219"/>
    </row>
    <row r="61" spans="1:8" ht="15" customHeight="1" x14ac:dyDescent="0.25">
      <c r="A61" s="218"/>
      <c r="B61" s="218"/>
      <c r="C61" s="353"/>
      <c r="D61" s="356"/>
      <c r="E61" s="219"/>
    </row>
    <row r="62" spans="1:8" ht="15" customHeight="1" x14ac:dyDescent="0.25">
      <c r="A62" s="218"/>
      <c r="B62" s="218"/>
      <c r="C62" s="353"/>
      <c r="D62" s="356"/>
      <c r="E62" s="219"/>
    </row>
    <row r="63" spans="1:8" ht="15" customHeight="1" x14ac:dyDescent="0.25">
      <c r="A63" s="218"/>
      <c r="B63" s="218"/>
      <c r="C63" s="353"/>
      <c r="D63" s="356"/>
      <c r="E63" s="219"/>
    </row>
    <row r="64" spans="1:8" ht="15" customHeight="1" x14ac:dyDescent="0.25">
      <c r="A64" s="218"/>
      <c r="B64" s="218"/>
      <c r="C64" s="353"/>
      <c r="D64" s="356"/>
      <c r="E64" s="219"/>
    </row>
    <row r="65" spans="1:5" ht="15" customHeight="1" x14ac:dyDescent="0.25">
      <c r="A65" s="218"/>
      <c r="B65" s="218"/>
      <c r="C65" s="353"/>
      <c r="D65" s="356"/>
      <c r="E65" s="219"/>
    </row>
    <row r="66" spans="1:5" ht="15" customHeight="1" x14ac:dyDescent="0.25">
      <c r="A66" s="218"/>
      <c r="B66" s="218"/>
      <c r="C66" s="353"/>
      <c r="D66" s="356"/>
      <c r="E66" s="219"/>
    </row>
    <row r="67" spans="1:5" ht="15" customHeight="1" x14ac:dyDescent="0.25">
      <c r="A67" s="218"/>
      <c r="B67" s="218"/>
      <c r="C67" s="353"/>
      <c r="D67" s="356"/>
      <c r="E67" s="219"/>
    </row>
    <row r="68" spans="1:5" ht="15" customHeight="1" x14ac:dyDescent="0.25">
      <c r="A68" s="218"/>
      <c r="B68" s="218"/>
      <c r="C68" s="353"/>
      <c r="D68" s="356"/>
      <c r="E68" s="219"/>
    </row>
    <row r="69" spans="1:5" ht="15" customHeight="1" x14ac:dyDescent="0.25">
      <c r="A69" s="218"/>
      <c r="B69" s="218"/>
      <c r="C69" s="353"/>
      <c r="D69" s="356"/>
      <c r="E69" s="219"/>
    </row>
    <row r="70" spans="1:5" ht="15" customHeight="1" x14ac:dyDescent="0.25">
      <c r="A70" s="218"/>
      <c r="B70" s="218"/>
      <c r="C70" s="353"/>
      <c r="D70" s="356"/>
      <c r="E70" s="219"/>
    </row>
    <row r="71" spans="1:5" ht="15" customHeight="1" x14ac:dyDescent="0.25">
      <c r="A71" s="218"/>
      <c r="B71" s="218"/>
      <c r="C71" s="353"/>
      <c r="D71" s="356"/>
      <c r="E71" s="219"/>
    </row>
    <row r="72" spans="1:5" ht="15" customHeight="1" x14ac:dyDescent="0.25">
      <c r="A72" s="218"/>
      <c r="B72" s="218"/>
      <c r="C72" s="353"/>
      <c r="D72" s="356"/>
      <c r="E72" s="219"/>
    </row>
    <row r="73" spans="1:5" ht="15" customHeight="1" x14ac:dyDescent="0.25">
      <c r="A73" s="218"/>
      <c r="B73" s="218"/>
      <c r="C73" s="353"/>
      <c r="D73" s="356"/>
      <c r="E73" s="219"/>
    </row>
    <row r="74" spans="1:5" ht="15" customHeight="1" x14ac:dyDescent="0.25">
      <c r="A74" s="218"/>
      <c r="B74" s="218"/>
      <c r="C74" s="353"/>
      <c r="D74" s="356"/>
      <c r="E74" s="219"/>
    </row>
    <row r="75" spans="1:5" ht="15" customHeight="1" x14ac:dyDescent="0.25">
      <c r="A75" s="218"/>
      <c r="B75" s="218"/>
      <c r="C75" s="353"/>
      <c r="D75" s="356"/>
      <c r="E75" s="219"/>
    </row>
    <row r="76" spans="1:5" ht="15" customHeight="1" x14ac:dyDescent="0.25">
      <c r="A76" s="218"/>
      <c r="B76" s="218"/>
      <c r="C76" s="353"/>
      <c r="D76" s="356"/>
      <c r="E76" s="219"/>
    </row>
    <row r="77" spans="1:5" ht="15" customHeight="1" x14ac:dyDescent="0.25">
      <c r="A77" s="218"/>
      <c r="B77" s="218"/>
      <c r="C77" s="353"/>
      <c r="D77" s="356"/>
      <c r="E77" s="219"/>
    </row>
    <row r="78" spans="1:5" ht="15" customHeight="1" x14ac:dyDescent="0.25">
      <c r="A78" s="218"/>
      <c r="B78" s="218"/>
      <c r="C78" s="353"/>
      <c r="D78" s="356"/>
      <c r="E78" s="219"/>
    </row>
    <row r="79" spans="1:5" ht="15" customHeight="1" x14ac:dyDescent="0.25">
      <c r="A79" s="218"/>
      <c r="B79" s="218"/>
      <c r="C79" s="353"/>
      <c r="D79" s="356"/>
      <c r="E79" s="219"/>
    </row>
    <row r="80" spans="1:5" ht="15" customHeight="1" x14ac:dyDescent="0.25">
      <c r="A80" s="218"/>
      <c r="B80" s="218"/>
      <c r="C80" s="353"/>
      <c r="D80" s="356"/>
      <c r="E80" s="219"/>
    </row>
    <row r="81" spans="1:5" ht="15" customHeight="1" x14ac:dyDescent="0.25">
      <c r="A81" s="218"/>
      <c r="B81" s="218"/>
      <c r="C81" s="353"/>
      <c r="D81" s="356"/>
      <c r="E81" s="219"/>
    </row>
    <row r="82" spans="1:5" ht="15" customHeight="1" x14ac:dyDescent="0.25">
      <c r="A82" s="218"/>
      <c r="B82" s="218"/>
      <c r="C82" s="353"/>
      <c r="D82" s="356"/>
      <c r="E82" s="219"/>
    </row>
    <row r="83" spans="1:5" ht="15" customHeight="1" x14ac:dyDescent="0.25">
      <c r="A83" s="218"/>
      <c r="B83" s="218"/>
      <c r="C83" s="353"/>
      <c r="D83" s="356"/>
      <c r="E83" s="219"/>
    </row>
    <row r="84" spans="1:5" ht="15" customHeight="1" x14ac:dyDescent="0.25">
      <c r="A84" s="218"/>
      <c r="B84" s="218"/>
      <c r="C84" s="353"/>
      <c r="D84" s="356"/>
      <c r="E84" s="219"/>
    </row>
    <row r="85" spans="1:5" ht="15" customHeight="1" x14ac:dyDescent="0.25">
      <c r="A85" s="218"/>
      <c r="B85" s="218"/>
      <c r="C85" s="353"/>
      <c r="D85" s="356"/>
      <c r="E85" s="219"/>
    </row>
    <row r="86" spans="1:5" ht="15" customHeight="1" x14ac:dyDescent="0.25">
      <c r="A86" s="218"/>
      <c r="B86" s="218"/>
      <c r="C86" s="353"/>
      <c r="D86" s="356"/>
      <c r="E86" s="219"/>
    </row>
    <row r="87" spans="1:5" ht="15" customHeight="1" x14ac:dyDescent="0.25">
      <c r="A87" s="218"/>
      <c r="B87" s="218"/>
      <c r="C87" s="353"/>
      <c r="D87" s="356"/>
      <c r="E87" s="219"/>
    </row>
    <row r="88" spans="1:5" ht="15" customHeight="1" x14ac:dyDescent="0.25">
      <c r="A88" s="218"/>
      <c r="B88" s="218"/>
      <c r="C88" s="353"/>
      <c r="D88" s="356"/>
      <c r="E88" s="219"/>
    </row>
    <row r="89" spans="1:5" ht="15" customHeight="1" x14ac:dyDescent="0.25">
      <c r="A89" s="218"/>
      <c r="B89" s="218"/>
      <c r="C89" s="353"/>
      <c r="D89" s="356"/>
      <c r="E89" s="219"/>
    </row>
    <row r="90" spans="1:5" ht="15" customHeight="1" x14ac:dyDescent="0.25">
      <c r="A90" s="218"/>
      <c r="B90" s="218"/>
      <c r="C90" s="353"/>
      <c r="D90" s="356"/>
      <c r="E90" s="219"/>
    </row>
    <row r="91" spans="1:5" ht="15" customHeight="1" x14ac:dyDescent="0.25">
      <c r="A91" s="218"/>
      <c r="B91" s="218"/>
      <c r="C91" s="353"/>
      <c r="D91" s="356"/>
      <c r="E91" s="219"/>
    </row>
    <row r="92" spans="1:5" ht="15" customHeight="1" x14ac:dyDescent="0.25">
      <c r="A92" s="218"/>
      <c r="B92" s="218"/>
      <c r="C92" s="353"/>
      <c r="D92" s="356"/>
      <c r="E92" s="219"/>
    </row>
    <row r="93" spans="1:5" ht="15" customHeight="1" x14ac:dyDescent="0.25">
      <c r="A93" s="218"/>
      <c r="B93" s="218"/>
      <c r="C93" s="353"/>
      <c r="D93" s="356"/>
      <c r="E93" s="219"/>
    </row>
    <row r="94" spans="1:5" ht="15" customHeight="1" x14ac:dyDescent="0.25">
      <c r="A94" s="218"/>
      <c r="B94" s="218"/>
      <c r="C94" s="353"/>
      <c r="D94" s="356"/>
      <c r="E94" s="219"/>
    </row>
    <row r="95" spans="1:5" ht="15" customHeight="1" x14ac:dyDescent="0.25">
      <c r="A95" s="218"/>
      <c r="B95" s="218"/>
      <c r="C95" s="353"/>
      <c r="D95" s="356"/>
      <c r="E95" s="219"/>
    </row>
    <row r="96" spans="1:5" ht="15" customHeight="1" x14ac:dyDescent="0.25">
      <c r="A96" s="218"/>
      <c r="B96" s="218"/>
      <c r="C96" s="353"/>
      <c r="D96" s="356"/>
      <c r="E96" s="219"/>
    </row>
    <row r="97" spans="1:5" ht="15" customHeight="1" x14ac:dyDescent="0.25">
      <c r="A97" s="218"/>
      <c r="B97" s="218"/>
      <c r="C97" s="353"/>
      <c r="D97" s="356"/>
      <c r="E97" s="219"/>
    </row>
    <row r="98" spans="1:5" ht="15" customHeight="1" x14ac:dyDescent="0.25">
      <c r="A98" s="218"/>
      <c r="B98" s="218"/>
      <c r="C98" s="353"/>
      <c r="D98" s="356"/>
      <c r="E98" s="219"/>
    </row>
    <row r="99" spans="1:5" ht="15" customHeight="1" x14ac:dyDescent="0.25">
      <c r="A99" s="218"/>
      <c r="B99" s="218"/>
      <c r="C99" s="353"/>
      <c r="D99" s="356"/>
      <c r="E99" s="219"/>
    </row>
  </sheetData>
  <pageMargins left="0.11811023622047245" right="0.11811023622047245" top="0.11811023622047245" bottom="0.11811023622047245"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9"/>
  <sheetViews>
    <sheetView showZeros="0" workbookViewId="0">
      <pane xSplit="3" ySplit="6" topLeftCell="D7" activePane="bottomRight" state="frozen"/>
      <selection pane="topRight" activeCell="D1" sqref="D1"/>
      <selection pane="bottomLeft" activeCell="A7" sqref="A7"/>
      <selection pane="bottomRight" activeCell="D7" sqref="D7"/>
    </sheetView>
  </sheetViews>
  <sheetFormatPr defaultColWidth="8.88671875" defaultRowHeight="12" x14ac:dyDescent="0.2"/>
  <cols>
    <col min="1" max="1" width="3.44140625" style="29" customWidth="1"/>
    <col min="2" max="2" width="12.6640625" style="29" customWidth="1"/>
    <col min="3" max="3" width="4.6640625" style="29" customWidth="1"/>
    <col min="4" max="4" width="3.77734375" style="29" customWidth="1"/>
    <col min="5" max="5" width="5.21875" style="29" customWidth="1"/>
    <col min="6" max="6" width="5.88671875" style="29" customWidth="1"/>
    <col min="7" max="7" width="5.33203125" style="29" customWidth="1"/>
    <col min="8" max="8" width="6.21875" style="29" customWidth="1"/>
    <col min="9" max="9" width="3.5546875" style="29" customWidth="1"/>
    <col min="10" max="10" width="5.5546875" style="29" customWidth="1"/>
    <col min="11" max="11" width="7.109375" style="29" customWidth="1"/>
    <col min="12" max="12" width="6.5546875" style="29" customWidth="1"/>
    <col min="13" max="13" width="4.5546875" style="29" customWidth="1"/>
    <col min="14" max="14" width="8.109375" style="29" customWidth="1"/>
    <col min="15" max="15" width="5.77734375" style="29" customWidth="1"/>
    <col min="16" max="16" width="5.6640625" style="29" customWidth="1"/>
    <col min="17" max="18" width="4.77734375" style="29" customWidth="1"/>
    <col min="19" max="19" width="5.33203125" style="29" customWidth="1"/>
    <col min="20" max="20" width="4.88671875" style="29" customWidth="1"/>
    <col min="21" max="21" width="1.109375" style="29" customWidth="1"/>
    <col min="22" max="22" width="13.33203125" style="29" customWidth="1"/>
    <col min="23" max="23" width="1.5546875" style="29" customWidth="1"/>
    <col min="24" max="16384" width="8.88671875" style="29"/>
  </cols>
  <sheetData>
    <row r="1" spans="1:22" x14ac:dyDescent="0.2">
      <c r="A1" s="14" t="s">
        <v>65</v>
      </c>
      <c r="H1" s="30"/>
      <c r="I1" s="30"/>
      <c r="J1" s="9"/>
      <c r="K1" s="9" t="s">
        <v>33</v>
      </c>
      <c r="Q1" s="21" t="s">
        <v>296</v>
      </c>
    </row>
    <row r="2" spans="1:22" ht="12" customHeight="1" x14ac:dyDescent="0.2">
      <c r="A2" s="31"/>
      <c r="B2" s="611" t="s">
        <v>55</v>
      </c>
      <c r="C2" s="605" t="s">
        <v>38</v>
      </c>
      <c r="D2" s="606"/>
      <c r="E2" s="606"/>
      <c r="F2" s="606"/>
      <c r="G2" s="606"/>
      <c r="H2" s="606"/>
      <c r="I2" s="606"/>
      <c r="J2" s="606"/>
      <c r="K2" s="606"/>
      <c r="L2" s="607"/>
      <c r="M2" s="608" t="s">
        <v>2</v>
      </c>
      <c r="N2" s="609"/>
      <c r="O2" s="609"/>
      <c r="P2" s="609"/>
      <c r="Q2" s="609"/>
      <c r="R2" s="610"/>
      <c r="S2" s="614" t="s">
        <v>1</v>
      </c>
      <c r="T2" s="47" t="s">
        <v>48</v>
      </c>
    </row>
    <row r="3" spans="1:22" ht="12" customHeight="1" x14ac:dyDescent="0.25">
      <c r="A3" s="32" t="s">
        <v>29</v>
      </c>
      <c r="B3" s="612"/>
      <c r="C3" s="33" t="s">
        <v>48</v>
      </c>
      <c r="D3" s="617" t="s">
        <v>4</v>
      </c>
      <c r="E3" s="620"/>
      <c r="F3" s="620"/>
      <c r="G3" s="620"/>
      <c r="H3" s="621"/>
      <c r="I3" s="617" t="s">
        <v>3</v>
      </c>
      <c r="J3" s="618"/>
      <c r="K3" s="618"/>
      <c r="L3" s="619"/>
      <c r="M3" s="33" t="s">
        <v>48</v>
      </c>
      <c r="N3" s="611" t="s">
        <v>579</v>
      </c>
      <c r="O3" s="611" t="s">
        <v>19</v>
      </c>
      <c r="P3" s="611" t="s">
        <v>18</v>
      </c>
      <c r="Q3" s="611" t="s">
        <v>240</v>
      </c>
      <c r="R3" s="611" t="s">
        <v>16</v>
      </c>
      <c r="S3" s="615"/>
      <c r="T3" s="48" t="s">
        <v>47</v>
      </c>
    </row>
    <row r="4" spans="1:22" x14ac:dyDescent="0.2">
      <c r="A4" s="34"/>
      <c r="B4" s="613"/>
      <c r="C4" s="35" t="s">
        <v>20</v>
      </c>
      <c r="D4" s="36" t="s">
        <v>307</v>
      </c>
      <c r="E4" s="36" t="s">
        <v>54</v>
      </c>
      <c r="F4" s="36" t="s">
        <v>8</v>
      </c>
      <c r="G4" s="36" t="s">
        <v>240</v>
      </c>
      <c r="H4" s="36" t="s">
        <v>16</v>
      </c>
      <c r="I4" s="36" t="s">
        <v>307</v>
      </c>
      <c r="J4" s="36" t="s">
        <v>54</v>
      </c>
      <c r="K4" s="36" t="s">
        <v>9</v>
      </c>
      <c r="L4" s="36" t="s">
        <v>10</v>
      </c>
      <c r="M4" s="35" t="s">
        <v>20</v>
      </c>
      <c r="N4" s="613"/>
      <c r="O4" s="613"/>
      <c r="P4" s="613"/>
      <c r="Q4" s="613"/>
      <c r="R4" s="613"/>
      <c r="S4" s="616"/>
      <c r="T4" s="34"/>
    </row>
    <row r="5" spans="1:22" s="39" customFormat="1" ht="11.25" x14ac:dyDescent="0.2">
      <c r="A5" s="164"/>
      <c r="B5" s="165" t="s">
        <v>106</v>
      </c>
      <c r="C5" s="166">
        <f>SUM(C7:C46)</f>
        <v>92</v>
      </c>
      <c r="D5" s="166"/>
      <c r="E5" s="166">
        <f t="shared" ref="E5:T5" si="0">SUM(E7:E46)</f>
        <v>88</v>
      </c>
      <c r="F5" s="166">
        <f t="shared" si="0"/>
        <v>4</v>
      </c>
      <c r="G5" s="166">
        <f t="shared" si="0"/>
        <v>0</v>
      </c>
      <c r="H5" s="166">
        <f t="shared" si="0"/>
        <v>0</v>
      </c>
      <c r="I5" s="166"/>
      <c r="J5" s="166">
        <f t="shared" si="0"/>
        <v>6</v>
      </c>
      <c r="K5" s="166">
        <f t="shared" si="0"/>
        <v>92</v>
      </c>
      <c r="L5" s="166">
        <f t="shared" si="0"/>
        <v>0</v>
      </c>
      <c r="M5" s="166">
        <f t="shared" si="0"/>
        <v>1348</v>
      </c>
      <c r="N5" s="166">
        <f t="shared" si="0"/>
        <v>1</v>
      </c>
      <c r="O5" s="166">
        <f t="shared" si="0"/>
        <v>993</v>
      </c>
      <c r="P5" s="166">
        <f t="shared" si="0"/>
        <v>336</v>
      </c>
      <c r="Q5" s="166">
        <f t="shared" si="0"/>
        <v>18</v>
      </c>
      <c r="R5" s="166">
        <f t="shared" si="0"/>
        <v>0</v>
      </c>
      <c r="S5" s="166">
        <f t="shared" si="0"/>
        <v>163</v>
      </c>
      <c r="T5" s="166">
        <f t="shared" si="0"/>
        <v>1603</v>
      </c>
    </row>
    <row r="6" spans="1:22" s="39" customFormat="1" ht="11.25" x14ac:dyDescent="0.2">
      <c r="A6" s="164"/>
      <c r="B6" s="165" t="s">
        <v>11</v>
      </c>
      <c r="C6" s="67">
        <f>COUNT(C7:C48)-COUNTIF(C7:C48,0)</f>
        <v>41</v>
      </c>
      <c r="D6" s="167">
        <f t="shared" ref="D6:L6" si="1">D5/$C$5</f>
        <v>0</v>
      </c>
      <c r="E6" s="167">
        <f t="shared" si="1"/>
        <v>0.95652173913043481</v>
      </c>
      <c r="F6" s="167">
        <f t="shared" si="1"/>
        <v>4.3478260869565216E-2</v>
      </c>
      <c r="G6" s="167">
        <f t="shared" si="1"/>
        <v>0</v>
      </c>
      <c r="H6" s="167">
        <f t="shared" si="1"/>
        <v>0</v>
      </c>
      <c r="I6" s="167">
        <f t="shared" si="1"/>
        <v>0</v>
      </c>
      <c r="J6" s="167">
        <f t="shared" si="1"/>
        <v>6.5217391304347824E-2</v>
      </c>
      <c r="K6" s="241">
        <f t="shared" si="1"/>
        <v>1</v>
      </c>
      <c r="L6" s="167">
        <f t="shared" si="1"/>
        <v>0</v>
      </c>
      <c r="M6" s="167"/>
      <c r="N6" s="167">
        <f>N5/$M$5</f>
        <v>7.4183976261127599E-4</v>
      </c>
      <c r="O6" s="167">
        <f>O5/$M$5</f>
        <v>0.73664688427299707</v>
      </c>
      <c r="P6" s="167">
        <f>P5/$M$5</f>
        <v>0.24925816023738873</v>
      </c>
      <c r="Q6" s="167">
        <f>Q5/$M$5</f>
        <v>1.3353115727002967E-2</v>
      </c>
      <c r="R6" s="167">
        <f>R5/$M$5</f>
        <v>0</v>
      </c>
      <c r="S6" s="166"/>
      <c r="T6" s="240"/>
    </row>
    <row r="7" spans="1:22" ht="12" customHeight="1" x14ac:dyDescent="0.2">
      <c r="A7" s="159">
        <v>1</v>
      </c>
      <c r="B7" s="120" t="s">
        <v>72</v>
      </c>
      <c r="C7" s="121">
        <f>SUM(D7:H7)</f>
        <v>2</v>
      </c>
      <c r="D7" s="121"/>
      <c r="E7" s="232">
        <v>2</v>
      </c>
      <c r="F7" s="232"/>
      <c r="G7" s="220"/>
      <c r="H7" s="220"/>
      <c r="I7" s="220"/>
      <c r="J7" s="220"/>
      <c r="K7" s="232">
        <v>2</v>
      </c>
      <c r="L7" s="220"/>
      <c r="M7" s="121">
        <f>SUM(N7:R7)</f>
        <v>38</v>
      </c>
      <c r="N7" s="121"/>
      <c r="O7" s="232">
        <v>29</v>
      </c>
      <c r="P7" s="232">
        <v>9</v>
      </c>
      <c r="Q7" s="232"/>
      <c r="R7" s="232"/>
      <c r="S7" s="121">
        <v>7</v>
      </c>
      <c r="T7" s="121">
        <f t="shared" ref="T7:T46" si="2">C7+M7+S7</f>
        <v>47</v>
      </c>
      <c r="V7" s="2"/>
    </row>
    <row r="8" spans="1:22" ht="12" customHeight="1" x14ac:dyDescent="0.2">
      <c r="A8" s="160">
        <f t="shared" ref="A8:A46" si="3">A7+1</f>
        <v>2</v>
      </c>
      <c r="B8" s="51" t="s">
        <v>73</v>
      </c>
      <c r="C8" s="121">
        <f t="shared" ref="C8:C46" si="4">SUM(D8:H8)</f>
        <v>2</v>
      </c>
      <c r="D8" s="121"/>
      <c r="E8" s="232">
        <v>2</v>
      </c>
      <c r="F8" s="232"/>
      <c r="G8" s="220"/>
      <c r="H8" s="220"/>
      <c r="I8" s="220"/>
      <c r="J8" s="220"/>
      <c r="K8" s="232">
        <v>2</v>
      </c>
      <c r="L8" s="220"/>
      <c r="M8" s="121">
        <f t="shared" ref="M8:M46" si="5">SUM(N8:R8)</f>
        <v>63</v>
      </c>
      <c r="N8" s="121"/>
      <c r="O8" s="232">
        <v>52</v>
      </c>
      <c r="P8" s="232">
        <v>10</v>
      </c>
      <c r="Q8" s="232">
        <v>1</v>
      </c>
      <c r="R8" s="232"/>
      <c r="S8" s="121">
        <v>5</v>
      </c>
      <c r="T8" s="121">
        <f t="shared" si="2"/>
        <v>70</v>
      </c>
      <c r="V8" s="44"/>
    </row>
    <row r="9" spans="1:22" ht="12" customHeight="1" x14ac:dyDescent="0.2">
      <c r="A9" s="160">
        <f t="shared" si="3"/>
        <v>3</v>
      </c>
      <c r="B9" s="64" t="s">
        <v>168</v>
      </c>
      <c r="C9" s="121">
        <f t="shared" si="4"/>
        <v>2</v>
      </c>
      <c r="D9" s="121"/>
      <c r="E9" s="232">
        <v>2</v>
      </c>
      <c r="F9" s="232"/>
      <c r="G9" s="220"/>
      <c r="H9" s="220"/>
      <c r="I9" s="220"/>
      <c r="J9" s="220"/>
      <c r="K9" s="232">
        <v>2</v>
      </c>
      <c r="L9" s="220"/>
      <c r="M9" s="121">
        <f t="shared" si="5"/>
        <v>32</v>
      </c>
      <c r="N9" s="121"/>
      <c r="O9" s="232">
        <v>25</v>
      </c>
      <c r="P9" s="232">
        <v>7</v>
      </c>
      <c r="Q9" s="232"/>
      <c r="R9" s="232"/>
      <c r="S9" s="121">
        <v>3</v>
      </c>
      <c r="T9" s="121">
        <f t="shared" si="2"/>
        <v>37</v>
      </c>
    </row>
    <row r="10" spans="1:22" ht="12" customHeight="1" x14ac:dyDescent="0.2">
      <c r="A10" s="160">
        <f t="shared" si="3"/>
        <v>4</v>
      </c>
      <c r="B10" s="64" t="s">
        <v>104</v>
      </c>
      <c r="C10" s="121">
        <f t="shared" si="4"/>
        <v>3</v>
      </c>
      <c r="D10" s="121"/>
      <c r="E10" s="232">
        <v>3</v>
      </c>
      <c r="F10" s="232"/>
      <c r="G10" s="220"/>
      <c r="H10" s="220"/>
      <c r="I10" s="220"/>
      <c r="J10" s="220"/>
      <c r="K10" s="232">
        <v>3</v>
      </c>
      <c r="L10" s="220"/>
      <c r="M10" s="121">
        <f t="shared" si="5"/>
        <v>47</v>
      </c>
      <c r="N10" s="121"/>
      <c r="O10" s="232">
        <v>36</v>
      </c>
      <c r="P10" s="232">
        <v>11</v>
      </c>
      <c r="Q10" s="232"/>
      <c r="R10" s="232"/>
      <c r="S10" s="121">
        <v>9</v>
      </c>
      <c r="T10" s="121">
        <f t="shared" si="2"/>
        <v>59</v>
      </c>
    </row>
    <row r="11" spans="1:22" ht="12" customHeight="1" x14ac:dyDescent="0.2">
      <c r="A11" s="160">
        <f t="shared" si="3"/>
        <v>5</v>
      </c>
      <c r="B11" s="51" t="s">
        <v>74</v>
      </c>
      <c r="C11" s="121">
        <f t="shared" si="4"/>
        <v>2</v>
      </c>
      <c r="D11" s="121"/>
      <c r="E11" s="232">
        <v>2</v>
      </c>
      <c r="F11" s="232"/>
      <c r="G11" s="220"/>
      <c r="H11" s="220"/>
      <c r="I11" s="220"/>
      <c r="J11" s="220"/>
      <c r="K11" s="232">
        <v>2</v>
      </c>
      <c r="L11" s="220"/>
      <c r="M11" s="121">
        <f t="shared" si="5"/>
        <v>19</v>
      </c>
      <c r="N11" s="121"/>
      <c r="O11" s="232">
        <v>15</v>
      </c>
      <c r="P11" s="232">
        <v>2</v>
      </c>
      <c r="Q11" s="232">
        <v>2</v>
      </c>
      <c r="R11" s="232"/>
      <c r="S11" s="121">
        <v>8</v>
      </c>
      <c r="T11" s="121">
        <f t="shared" si="2"/>
        <v>29</v>
      </c>
    </row>
    <row r="12" spans="1:22" ht="12" customHeight="1" x14ac:dyDescent="0.2">
      <c r="A12" s="160">
        <f t="shared" si="3"/>
        <v>6</v>
      </c>
      <c r="B12" s="51" t="s">
        <v>75</v>
      </c>
      <c r="C12" s="121">
        <f t="shared" si="4"/>
        <v>3</v>
      </c>
      <c r="D12" s="121"/>
      <c r="E12" s="232">
        <v>3</v>
      </c>
      <c r="F12" s="232"/>
      <c r="G12" s="220"/>
      <c r="H12" s="220"/>
      <c r="I12" s="220"/>
      <c r="J12" s="220"/>
      <c r="K12" s="232">
        <v>3</v>
      </c>
      <c r="L12" s="220"/>
      <c r="M12" s="121">
        <f t="shared" si="5"/>
        <v>44</v>
      </c>
      <c r="N12" s="121"/>
      <c r="O12" s="232">
        <v>37</v>
      </c>
      <c r="P12" s="232">
        <v>7</v>
      </c>
      <c r="Q12" s="232"/>
      <c r="R12" s="232"/>
      <c r="S12" s="121">
        <v>5</v>
      </c>
      <c r="T12" s="121">
        <f t="shared" si="2"/>
        <v>52</v>
      </c>
    </row>
    <row r="13" spans="1:22" ht="12" customHeight="1" x14ac:dyDescent="0.2">
      <c r="A13" s="160">
        <f t="shared" si="3"/>
        <v>7</v>
      </c>
      <c r="B13" s="51" t="s">
        <v>76</v>
      </c>
      <c r="C13" s="121">
        <f t="shared" si="4"/>
        <v>2</v>
      </c>
      <c r="D13" s="121"/>
      <c r="E13" s="232">
        <v>2</v>
      </c>
      <c r="F13" s="232"/>
      <c r="G13" s="220"/>
      <c r="H13" s="220"/>
      <c r="I13" s="220"/>
      <c r="J13" s="220"/>
      <c r="K13" s="232">
        <v>2</v>
      </c>
      <c r="L13" s="220"/>
      <c r="M13" s="121">
        <f t="shared" si="5"/>
        <v>25</v>
      </c>
      <c r="N13" s="121"/>
      <c r="O13" s="232">
        <v>18</v>
      </c>
      <c r="P13" s="232">
        <v>7</v>
      </c>
      <c r="Q13" s="232"/>
      <c r="R13" s="232"/>
      <c r="S13" s="121">
        <v>3</v>
      </c>
      <c r="T13" s="121">
        <f t="shared" si="2"/>
        <v>30</v>
      </c>
    </row>
    <row r="14" spans="1:22" ht="12" customHeight="1" x14ac:dyDescent="0.2">
      <c r="A14" s="160">
        <f t="shared" si="3"/>
        <v>8</v>
      </c>
      <c r="B14" s="51" t="s">
        <v>77</v>
      </c>
      <c r="C14" s="121">
        <f t="shared" si="4"/>
        <v>2</v>
      </c>
      <c r="D14" s="121"/>
      <c r="E14" s="232">
        <v>2</v>
      </c>
      <c r="F14" s="232"/>
      <c r="G14" s="220"/>
      <c r="H14" s="220"/>
      <c r="I14" s="220"/>
      <c r="J14" s="220"/>
      <c r="K14" s="232">
        <v>2</v>
      </c>
      <c r="L14" s="220"/>
      <c r="M14" s="121">
        <f t="shared" si="5"/>
        <v>25</v>
      </c>
      <c r="N14" s="121"/>
      <c r="O14" s="232">
        <v>17</v>
      </c>
      <c r="P14" s="232">
        <v>7</v>
      </c>
      <c r="Q14" s="232">
        <v>1</v>
      </c>
      <c r="R14" s="232"/>
      <c r="S14" s="121">
        <v>2</v>
      </c>
      <c r="T14" s="121">
        <f t="shared" si="2"/>
        <v>29</v>
      </c>
    </row>
    <row r="15" spans="1:22" ht="12" customHeight="1" x14ac:dyDescent="0.2">
      <c r="A15" s="160">
        <f t="shared" si="3"/>
        <v>9</v>
      </c>
      <c r="B15" s="51" t="s">
        <v>78</v>
      </c>
      <c r="C15" s="121">
        <f t="shared" si="4"/>
        <v>2</v>
      </c>
      <c r="D15" s="121"/>
      <c r="E15" s="232">
        <v>2</v>
      </c>
      <c r="F15" s="232"/>
      <c r="G15" s="220"/>
      <c r="H15" s="220"/>
      <c r="I15" s="220"/>
      <c r="J15" s="220"/>
      <c r="K15" s="232">
        <v>2</v>
      </c>
      <c r="L15" s="220"/>
      <c r="M15" s="121">
        <f t="shared" si="5"/>
        <v>31</v>
      </c>
      <c r="N15" s="121"/>
      <c r="O15" s="232">
        <v>26</v>
      </c>
      <c r="P15" s="232">
        <v>5</v>
      </c>
      <c r="Q15" s="232"/>
      <c r="R15" s="232"/>
      <c r="S15" s="121">
        <v>3</v>
      </c>
      <c r="T15" s="121">
        <f t="shared" si="2"/>
        <v>36</v>
      </c>
    </row>
    <row r="16" spans="1:22" ht="12" customHeight="1" x14ac:dyDescent="0.2">
      <c r="A16" s="160">
        <f t="shared" si="3"/>
        <v>10</v>
      </c>
      <c r="B16" s="51" t="s">
        <v>79</v>
      </c>
      <c r="C16" s="121">
        <f t="shared" si="4"/>
        <v>3</v>
      </c>
      <c r="D16" s="121"/>
      <c r="E16" s="232">
        <v>3</v>
      </c>
      <c r="F16" s="232"/>
      <c r="G16" s="220"/>
      <c r="H16" s="220"/>
      <c r="I16" s="220"/>
      <c r="J16" s="220"/>
      <c r="K16" s="232">
        <v>3</v>
      </c>
      <c r="L16" s="220"/>
      <c r="M16" s="121">
        <f t="shared" si="5"/>
        <v>50</v>
      </c>
      <c r="N16" s="121"/>
      <c r="O16" s="232">
        <v>38</v>
      </c>
      <c r="P16" s="232">
        <v>11</v>
      </c>
      <c r="Q16" s="232">
        <v>1</v>
      </c>
      <c r="R16" s="232"/>
      <c r="S16" s="121">
        <v>5</v>
      </c>
      <c r="T16" s="121">
        <f t="shared" si="2"/>
        <v>58</v>
      </c>
    </row>
    <row r="17" spans="1:22" ht="12" customHeight="1" x14ac:dyDescent="0.2">
      <c r="A17" s="160">
        <f t="shared" si="3"/>
        <v>11</v>
      </c>
      <c r="B17" s="64" t="s">
        <v>132</v>
      </c>
      <c r="C17" s="121">
        <f t="shared" si="4"/>
        <v>2</v>
      </c>
      <c r="D17" s="121"/>
      <c r="E17" s="232">
        <v>2</v>
      </c>
      <c r="F17" s="232"/>
      <c r="G17" s="220"/>
      <c r="H17" s="220"/>
      <c r="I17" s="220"/>
      <c r="J17" s="220"/>
      <c r="K17" s="232">
        <v>2</v>
      </c>
      <c r="L17" s="220"/>
      <c r="M17" s="121">
        <f t="shared" si="5"/>
        <v>19</v>
      </c>
      <c r="N17" s="121"/>
      <c r="O17" s="232">
        <v>16</v>
      </c>
      <c r="P17" s="232">
        <v>3</v>
      </c>
      <c r="Q17" s="232"/>
      <c r="R17" s="232"/>
      <c r="S17" s="121">
        <v>3</v>
      </c>
      <c r="T17" s="121">
        <f t="shared" si="2"/>
        <v>24</v>
      </c>
    </row>
    <row r="18" spans="1:22" ht="12" customHeight="1" x14ac:dyDescent="0.2">
      <c r="A18" s="160">
        <f t="shared" si="3"/>
        <v>12</v>
      </c>
      <c r="B18" s="51" t="s">
        <v>80</v>
      </c>
      <c r="C18" s="121">
        <f t="shared" si="4"/>
        <v>3</v>
      </c>
      <c r="D18" s="121"/>
      <c r="E18" s="232">
        <v>3</v>
      </c>
      <c r="F18" s="232"/>
      <c r="G18" s="232"/>
      <c r="H18" s="232"/>
      <c r="I18" s="232"/>
      <c r="J18" s="232"/>
      <c r="K18" s="232">
        <v>3</v>
      </c>
      <c r="L18" s="220"/>
      <c r="M18" s="121">
        <f t="shared" si="5"/>
        <v>44</v>
      </c>
      <c r="N18" s="121"/>
      <c r="O18" s="232">
        <v>36</v>
      </c>
      <c r="P18" s="232">
        <v>7</v>
      </c>
      <c r="Q18" s="232">
        <v>1</v>
      </c>
      <c r="R18" s="232"/>
      <c r="S18" s="121">
        <v>1</v>
      </c>
      <c r="T18" s="121">
        <f t="shared" si="2"/>
        <v>48</v>
      </c>
    </row>
    <row r="19" spans="1:22" ht="12" customHeight="1" x14ac:dyDescent="0.2">
      <c r="A19" s="160">
        <f t="shared" si="3"/>
        <v>13</v>
      </c>
      <c r="B19" s="51" t="s">
        <v>81</v>
      </c>
      <c r="C19" s="121">
        <f t="shared" si="4"/>
        <v>2</v>
      </c>
      <c r="D19" s="121"/>
      <c r="E19" s="232">
        <v>1</v>
      </c>
      <c r="F19" s="232">
        <v>1</v>
      </c>
      <c r="G19" s="220"/>
      <c r="H19" s="220"/>
      <c r="I19" s="220"/>
      <c r="J19" s="232">
        <v>1</v>
      </c>
      <c r="K19" s="232">
        <v>2</v>
      </c>
      <c r="L19" s="220"/>
      <c r="M19" s="121">
        <f t="shared" si="5"/>
        <v>25</v>
      </c>
      <c r="N19" s="121"/>
      <c r="O19" s="232">
        <v>21</v>
      </c>
      <c r="P19" s="232">
        <v>4</v>
      </c>
      <c r="Q19" s="232"/>
      <c r="R19" s="232"/>
      <c r="S19" s="121">
        <v>3</v>
      </c>
      <c r="T19" s="121">
        <f t="shared" si="2"/>
        <v>30</v>
      </c>
    </row>
    <row r="20" spans="1:22" ht="12" customHeight="1" x14ac:dyDescent="0.2">
      <c r="A20" s="160">
        <f t="shared" si="3"/>
        <v>14</v>
      </c>
      <c r="B20" s="51" t="s">
        <v>82</v>
      </c>
      <c r="C20" s="121">
        <f t="shared" si="4"/>
        <v>2</v>
      </c>
      <c r="D20" s="121"/>
      <c r="E20" s="232">
        <v>2</v>
      </c>
      <c r="F20" s="232"/>
      <c r="G20" s="220"/>
      <c r="H20" s="220"/>
      <c r="I20" s="220"/>
      <c r="J20" s="220"/>
      <c r="K20" s="232">
        <v>2</v>
      </c>
      <c r="L20" s="220"/>
      <c r="M20" s="121">
        <f t="shared" si="5"/>
        <v>30</v>
      </c>
      <c r="N20" s="121"/>
      <c r="O20" s="232">
        <v>25</v>
      </c>
      <c r="P20" s="232">
        <v>5</v>
      </c>
      <c r="Q20" s="232"/>
      <c r="R20" s="232"/>
      <c r="S20" s="121">
        <v>1</v>
      </c>
      <c r="T20" s="121">
        <f t="shared" si="2"/>
        <v>33</v>
      </c>
    </row>
    <row r="21" spans="1:22" ht="12" customHeight="1" x14ac:dyDescent="0.2">
      <c r="A21" s="160">
        <f t="shared" si="3"/>
        <v>15</v>
      </c>
      <c r="B21" s="51" t="s">
        <v>83</v>
      </c>
      <c r="C21" s="121">
        <f t="shared" si="4"/>
        <v>2</v>
      </c>
      <c r="D21" s="121"/>
      <c r="E21" s="232">
        <v>2</v>
      </c>
      <c r="F21" s="232"/>
      <c r="G21" s="220"/>
      <c r="H21" s="220"/>
      <c r="I21" s="220"/>
      <c r="J21" s="220"/>
      <c r="K21" s="232">
        <v>2</v>
      </c>
      <c r="L21" s="220"/>
      <c r="M21" s="121">
        <f t="shared" si="5"/>
        <v>37</v>
      </c>
      <c r="N21" s="121"/>
      <c r="O21" s="232">
        <v>21</v>
      </c>
      <c r="P21" s="232">
        <v>16</v>
      </c>
      <c r="Q21" s="232"/>
      <c r="R21" s="232"/>
      <c r="S21" s="121">
        <v>3</v>
      </c>
      <c r="T21" s="121">
        <f t="shared" si="2"/>
        <v>42</v>
      </c>
    </row>
    <row r="22" spans="1:22" ht="12" customHeight="1" x14ac:dyDescent="0.2">
      <c r="A22" s="160">
        <f t="shared" si="3"/>
        <v>16</v>
      </c>
      <c r="B22" s="51" t="s">
        <v>84</v>
      </c>
      <c r="C22" s="121">
        <f t="shared" si="4"/>
        <v>3</v>
      </c>
      <c r="D22" s="121"/>
      <c r="E22" s="232">
        <v>3</v>
      </c>
      <c r="F22" s="232"/>
      <c r="G22" s="220"/>
      <c r="H22" s="220"/>
      <c r="I22" s="220"/>
      <c r="J22" s="232">
        <v>1</v>
      </c>
      <c r="K22" s="232">
        <v>2</v>
      </c>
      <c r="L22" s="220"/>
      <c r="M22" s="121">
        <f t="shared" si="5"/>
        <v>37</v>
      </c>
      <c r="N22" s="121"/>
      <c r="O22" s="232">
        <v>27</v>
      </c>
      <c r="P22" s="232">
        <v>10</v>
      </c>
      <c r="Q22" s="232"/>
      <c r="R22" s="232"/>
      <c r="S22" s="121">
        <v>3</v>
      </c>
      <c r="T22" s="121">
        <f t="shared" si="2"/>
        <v>43</v>
      </c>
    </row>
    <row r="23" spans="1:22" ht="12" customHeight="1" x14ac:dyDescent="0.2">
      <c r="A23" s="160">
        <f t="shared" si="3"/>
        <v>17</v>
      </c>
      <c r="B23" s="51" t="s">
        <v>85</v>
      </c>
      <c r="C23" s="121">
        <f t="shared" si="4"/>
        <v>2</v>
      </c>
      <c r="D23" s="121"/>
      <c r="E23" s="232">
        <v>2</v>
      </c>
      <c r="F23" s="232"/>
      <c r="G23" s="220"/>
      <c r="H23" s="220"/>
      <c r="I23" s="220"/>
      <c r="J23" s="220"/>
      <c r="K23" s="232">
        <v>2</v>
      </c>
      <c r="L23" s="220"/>
      <c r="M23" s="121">
        <f t="shared" si="5"/>
        <v>22</v>
      </c>
      <c r="N23" s="121"/>
      <c r="O23" s="232">
        <v>8</v>
      </c>
      <c r="P23" s="232">
        <v>12</v>
      </c>
      <c r="Q23" s="232">
        <v>2</v>
      </c>
      <c r="R23" s="232"/>
      <c r="S23" s="121">
        <v>3</v>
      </c>
      <c r="T23" s="121">
        <f t="shared" si="2"/>
        <v>27</v>
      </c>
    </row>
    <row r="24" spans="1:22" ht="12" customHeight="1" x14ac:dyDescent="0.2">
      <c r="A24" s="160">
        <f t="shared" si="3"/>
        <v>18</v>
      </c>
      <c r="B24" s="51" t="s">
        <v>86</v>
      </c>
      <c r="C24" s="121">
        <f t="shared" si="4"/>
        <v>3</v>
      </c>
      <c r="D24" s="121"/>
      <c r="E24" s="232">
        <v>3</v>
      </c>
      <c r="F24" s="232"/>
      <c r="G24" s="220"/>
      <c r="H24" s="220"/>
      <c r="I24" s="220"/>
      <c r="J24" s="220"/>
      <c r="K24" s="232">
        <v>3</v>
      </c>
      <c r="L24" s="220"/>
      <c r="M24" s="121">
        <f t="shared" si="5"/>
        <v>41</v>
      </c>
      <c r="N24" s="121"/>
      <c r="O24" s="232">
        <v>21</v>
      </c>
      <c r="P24" s="232">
        <v>20</v>
      </c>
      <c r="Q24" s="232">
        <v>0</v>
      </c>
      <c r="R24" s="232">
        <v>0</v>
      </c>
      <c r="S24" s="121">
        <v>7</v>
      </c>
      <c r="T24" s="121">
        <f t="shared" si="2"/>
        <v>51</v>
      </c>
    </row>
    <row r="25" spans="1:22" ht="12" customHeight="1" x14ac:dyDescent="0.2">
      <c r="A25" s="160">
        <f t="shared" si="3"/>
        <v>19</v>
      </c>
      <c r="B25" s="51" t="s">
        <v>87</v>
      </c>
      <c r="C25" s="121">
        <f t="shared" si="4"/>
        <v>3</v>
      </c>
      <c r="D25" s="121"/>
      <c r="E25" s="232">
        <v>2</v>
      </c>
      <c r="F25" s="232">
        <v>1</v>
      </c>
      <c r="G25" s="232"/>
      <c r="H25" s="232"/>
      <c r="I25" s="232"/>
      <c r="J25" s="232">
        <v>1</v>
      </c>
      <c r="K25" s="232">
        <v>3</v>
      </c>
      <c r="L25" s="220"/>
      <c r="M25" s="121">
        <f t="shared" si="5"/>
        <v>38</v>
      </c>
      <c r="N25" s="121"/>
      <c r="O25" s="232">
        <v>22</v>
      </c>
      <c r="P25" s="232">
        <v>16</v>
      </c>
      <c r="Q25" s="232">
        <v>0</v>
      </c>
      <c r="R25" s="232"/>
      <c r="S25" s="121">
        <v>6</v>
      </c>
      <c r="T25" s="121">
        <f t="shared" si="2"/>
        <v>47</v>
      </c>
    </row>
    <row r="26" spans="1:22" ht="12" customHeight="1" x14ac:dyDescent="0.2">
      <c r="A26" s="160">
        <f t="shared" si="3"/>
        <v>20</v>
      </c>
      <c r="B26" s="51" t="s">
        <v>88</v>
      </c>
      <c r="C26" s="121">
        <f t="shared" si="4"/>
        <v>1</v>
      </c>
      <c r="D26" s="121"/>
      <c r="E26" s="232"/>
      <c r="F26" s="232">
        <v>1</v>
      </c>
      <c r="G26" s="220"/>
      <c r="H26" s="220"/>
      <c r="I26" s="220"/>
      <c r="J26" s="232">
        <v>1</v>
      </c>
      <c r="K26" s="232">
        <v>1</v>
      </c>
      <c r="L26" s="220"/>
      <c r="M26" s="121">
        <f t="shared" si="5"/>
        <v>27</v>
      </c>
      <c r="N26" s="121"/>
      <c r="O26" s="232">
        <v>20</v>
      </c>
      <c r="P26" s="232">
        <v>5</v>
      </c>
      <c r="Q26" s="232">
        <v>2</v>
      </c>
      <c r="R26" s="232"/>
      <c r="S26" s="121">
        <v>3</v>
      </c>
      <c r="T26" s="121">
        <f t="shared" si="2"/>
        <v>31</v>
      </c>
    </row>
    <row r="27" spans="1:22" ht="12" customHeight="1" x14ac:dyDescent="0.2">
      <c r="A27" s="160">
        <f t="shared" si="3"/>
        <v>21</v>
      </c>
      <c r="B27" s="64" t="s">
        <v>241</v>
      </c>
      <c r="C27" s="121">
        <f t="shared" si="4"/>
        <v>2</v>
      </c>
      <c r="D27" s="121"/>
      <c r="E27" s="232">
        <v>2</v>
      </c>
      <c r="F27" s="232"/>
      <c r="G27" s="220"/>
      <c r="H27" s="220"/>
      <c r="I27" s="220"/>
      <c r="J27" s="220"/>
      <c r="K27" s="232">
        <v>2</v>
      </c>
      <c r="L27" s="220"/>
      <c r="M27" s="121">
        <f t="shared" si="5"/>
        <v>21</v>
      </c>
      <c r="N27" s="121"/>
      <c r="O27" s="232">
        <v>15</v>
      </c>
      <c r="P27" s="232">
        <v>5</v>
      </c>
      <c r="Q27" s="232">
        <v>1</v>
      </c>
      <c r="R27" s="232"/>
      <c r="S27" s="121">
        <v>4</v>
      </c>
      <c r="T27" s="121">
        <f t="shared" si="2"/>
        <v>27</v>
      </c>
    </row>
    <row r="28" spans="1:22" ht="12" customHeight="1" x14ac:dyDescent="0.2">
      <c r="A28" s="160">
        <f t="shared" si="3"/>
        <v>22</v>
      </c>
      <c r="B28" s="51" t="s">
        <v>89</v>
      </c>
      <c r="C28" s="121">
        <f t="shared" si="4"/>
        <v>1</v>
      </c>
      <c r="D28" s="121"/>
      <c r="E28" s="232">
        <v>1</v>
      </c>
      <c r="F28" s="232"/>
      <c r="G28" s="220"/>
      <c r="H28" s="220"/>
      <c r="I28" s="220"/>
      <c r="J28" s="220"/>
      <c r="K28" s="232">
        <v>1</v>
      </c>
      <c r="L28" s="220"/>
      <c r="M28" s="121">
        <f t="shared" si="5"/>
        <v>20</v>
      </c>
      <c r="N28" s="121"/>
      <c r="O28" s="232">
        <v>13</v>
      </c>
      <c r="P28" s="232">
        <v>7</v>
      </c>
      <c r="Q28" s="232"/>
      <c r="R28" s="232"/>
      <c r="S28" s="121">
        <v>5</v>
      </c>
      <c r="T28" s="121">
        <f t="shared" si="2"/>
        <v>26</v>
      </c>
    </row>
    <row r="29" spans="1:22" ht="12" customHeight="1" x14ac:dyDescent="0.2">
      <c r="A29" s="160">
        <f t="shared" si="3"/>
        <v>23</v>
      </c>
      <c r="B29" s="51" t="s">
        <v>90</v>
      </c>
      <c r="C29" s="121">
        <f t="shared" si="4"/>
        <v>2</v>
      </c>
      <c r="D29" s="121"/>
      <c r="E29" s="232">
        <v>2</v>
      </c>
      <c r="F29" s="232"/>
      <c r="G29" s="220"/>
      <c r="H29" s="220"/>
      <c r="I29" s="220"/>
      <c r="J29" s="220"/>
      <c r="K29" s="232">
        <v>2</v>
      </c>
      <c r="L29" s="220"/>
      <c r="M29" s="121">
        <f t="shared" si="5"/>
        <v>16</v>
      </c>
      <c r="N29" s="121"/>
      <c r="O29" s="232">
        <v>12</v>
      </c>
      <c r="P29" s="232">
        <v>4</v>
      </c>
      <c r="Q29" s="232"/>
      <c r="R29" s="232"/>
      <c r="S29" s="121">
        <v>5</v>
      </c>
      <c r="T29" s="121">
        <f t="shared" si="2"/>
        <v>23</v>
      </c>
    </row>
    <row r="30" spans="1:22" ht="12" customHeight="1" x14ac:dyDescent="0.2">
      <c r="A30" s="160">
        <f t="shared" si="3"/>
        <v>24</v>
      </c>
      <c r="B30" s="51" t="s">
        <v>91</v>
      </c>
      <c r="C30" s="121">
        <f t="shared" si="4"/>
        <v>3</v>
      </c>
      <c r="D30" s="121"/>
      <c r="E30" s="232">
        <v>2</v>
      </c>
      <c r="F30" s="232">
        <v>1</v>
      </c>
      <c r="G30" s="220"/>
      <c r="H30" s="220"/>
      <c r="I30" s="220"/>
      <c r="J30" s="220"/>
      <c r="K30" s="232">
        <v>3</v>
      </c>
      <c r="L30" s="220"/>
      <c r="M30" s="121">
        <f t="shared" si="5"/>
        <v>40</v>
      </c>
      <c r="N30" s="121"/>
      <c r="O30" s="232">
        <v>28</v>
      </c>
      <c r="P30" s="232">
        <v>10</v>
      </c>
      <c r="Q30" s="232">
        <v>2</v>
      </c>
      <c r="R30" s="232"/>
      <c r="S30" s="121">
        <v>5</v>
      </c>
      <c r="T30" s="121">
        <f t="shared" si="2"/>
        <v>48</v>
      </c>
    </row>
    <row r="31" spans="1:22" ht="12" customHeight="1" x14ac:dyDescent="0.2">
      <c r="A31" s="160">
        <f t="shared" si="3"/>
        <v>25</v>
      </c>
      <c r="B31" s="51" t="s">
        <v>92</v>
      </c>
      <c r="C31" s="121">
        <f t="shared" si="4"/>
        <v>2</v>
      </c>
      <c r="D31" s="121"/>
      <c r="E31" s="232">
        <v>2</v>
      </c>
      <c r="F31" s="232"/>
      <c r="G31" s="220"/>
      <c r="H31" s="220"/>
      <c r="I31" s="220"/>
      <c r="J31" s="232">
        <v>1</v>
      </c>
      <c r="K31" s="232">
        <v>2</v>
      </c>
      <c r="L31" s="220"/>
      <c r="M31" s="121">
        <f t="shared" si="5"/>
        <v>38</v>
      </c>
      <c r="N31" s="121"/>
      <c r="O31" s="232">
        <v>34</v>
      </c>
      <c r="P31" s="232">
        <v>4</v>
      </c>
      <c r="Q31" s="232"/>
      <c r="R31" s="232"/>
      <c r="S31" s="121">
        <v>6</v>
      </c>
      <c r="T31" s="121">
        <f t="shared" si="2"/>
        <v>46</v>
      </c>
    </row>
    <row r="32" spans="1:22" ht="12" customHeight="1" x14ac:dyDescent="0.2">
      <c r="A32" s="160">
        <f t="shared" si="3"/>
        <v>26</v>
      </c>
      <c r="B32" s="51" t="s">
        <v>93</v>
      </c>
      <c r="C32" s="121">
        <f t="shared" si="4"/>
        <v>2</v>
      </c>
      <c r="D32" s="121"/>
      <c r="E32" s="232">
        <v>2</v>
      </c>
      <c r="F32" s="232"/>
      <c r="G32" s="220"/>
      <c r="H32" s="220"/>
      <c r="I32" s="220"/>
      <c r="J32" s="220"/>
      <c r="K32" s="232">
        <v>2</v>
      </c>
      <c r="L32" s="220"/>
      <c r="M32" s="121">
        <f t="shared" si="5"/>
        <v>33</v>
      </c>
      <c r="N32" s="232">
        <v>1</v>
      </c>
      <c r="O32" s="232">
        <v>13</v>
      </c>
      <c r="P32" s="232">
        <v>19</v>
      </c>
      <c r="Q32" s="232"/>
      <c r="R32" s="232"/>
      <c r="S32" s="121">
        <v>5</v>
      </c>
      <c r="T32" s="121">
        <f t="shared" si="2"/>
        <v>40</v>
      </c>
      <c r="V32" s="52" t="s">
        <v>107</v>
      </c>
    </row>
    <row r="33" spans="1:22" ht="12" customHeight="1" x14ac:dyDescent="0.2">
      <c r="A33" s="160">
        <f t="shared" si="3"/>
        <v>27</v>
      </c>
      <c r="B33" s="51" t="s">
        <v>94</v>
      </c>
      <c r="C33" s="121">
        <f t="shared" si="4"/>
        <v>2</v>
      </c>
      <c r="D33" s="121"/>
      <c r="E33" s="232">
        <v>2</v>
      </c>
      <c r="F33" s="232"/>
      <c r="G33" s="220"/>
      <c r="H33" s="220"/>
      <c r="I33" s="220"/>
      <c r="J33" s="220"/>
      <c r="K33" s="232">
        <v>2</v>
      </c>
      <c r="L33" s="220"/>
      <c r="M33" s="121">
        <f t="shared" si="5"/>
        <v>22</v>
      </c>
      <c r="N33" s="121"/>
      <c r="O33" s="232">
        <v>20</v>
      </c>
      <c r="P33" s="232">
        <v>2</v>
      </c>
      <c r="Q33" s="232"/>
      <c r="R33" s="232"/>
      <c r="S33" s="121">
        <v>5</v>
      </c>
      <c r="T33" s="121">
        <f t="shared" si="2"/>
        <v>29</v>
      </c>
      <c r="V33" s="52" t="s">
        <v>108</v>
      </c>
    </row>
    <row r="34" spans="1:22" ht="12" customHeight="1" x14ac:dyDescent="0.2">
      <c r="A34" s="160">
        <f t="shared" si="3"/>
        <v>28</v>
      </c>
      <c r="B34" s="51" t="s">
        <v>95</v>
      </c>
      <c r="C34" s="121">
        <f t="shared" si="4"/>
        <v>2</v>
      </c>
      <c r="D34" s="121"/>
      <c r="E34" s="232">
        <v>2</v>
      </c>
      <c r="F34" s="232"/>
      <c r="G34" s="220"/>
      <c r="H34" s="220"/>
      <c r="I34" s="220"/>
      <c r="J34" s="220"/>
      <c r="K34" s="232">
        <v>2</v>
      </c>
      <c r="L34" s="220"/>
      <c r="M34" s="121">
        <f t="shared" si="5"/>
        <v>25</v>
      </c>
      <c r="N34" s="121"/>
      <c r="O34" s="232">
        <v>18</v>
      </c>
      <c r="P34" s="232">
        <v>7</v>
      </c>
      <c r="Q34" s="232"/>
      <c r="R34" s="232"/>
      <c r="S34" s="121">
        <v>4</v>
      </c>
      <c r="T34" s="121">
        <f t="shared" si="2"/>
        <v>31</v>
      </c>
      <c r="V34" s="53"/>
    </row>
    <row r="35" spans="1:22" ht="12" customHeight="1" x14ac:dyDescent="0.2">
      <c r="A35" s="160">
        <f t="shared" si="3"/>
        <v>29</v>
      </c>
      <c r="B35" s="51" t="s">
        <v>96</v>
      </c>
      <c r="C35" s="121">
        <f t="shared" si="4"/>
        <v>2</v>
      </c>
      <c r="D35" s="121"/>
      <c r="E35" s="232">
        <v>2</v>
      </c>
      <c r="F35" s="232"/>
      <c r="G35" s="220"/>
      <c r="H35" s="220"/>
      <c r="I35" s="220"/>
      <c r="J35" s="220"/>
      <c r="K35" s="232">
        <v>2</v>
      </c>
      <c r="L35" s="220"/>
      <c r="M35" s="121">
        <f t="shared" si="5"/>
        <v>28</v>
      </c>
      <c r="N35" s="121"/>
      <c r="O35" s="232">
        <v>16</v>
      </c>
      <c r="P35" s="232">
        <v>9</v>
      </c>
      <c r="Q35" s="232">
        <v>3</v>
      </c>
      <c r="R35" s="232"/>
      <c r="S35" s="121">
        <v>7</v>
      </c>
      <c r="T35" s="121">
        <f t="shared" si="2"/>
        <v>37</v>
      </c>
      <c r="V35" s="67" t="s">
        <v>165</v>
      </c>
    </row>
    <row r="36" spans="1:22" ht="12" customHeight="1" x14ac:dyDescent="0.2">
      <c r="A36" s="160">
        <f t="shared" si="3"/>
        <v>30</v>
      </c>
      <c r="B36" s="51" t="s">
        <v>97</v>
      </c>
      <c r="C36" s="121">
        <f t="shared" si="4"/>
        <v>3</v>
      </c>
      <c r="D36" s="121"/>
      <c r="E36" s="232">
        <v>3</v>
      </c>
      <c r="F36" s="232"/>
      <c r="G36" s="220"/>
      <c r="H36" s="220"/>
      <c r="I36" s="220"/>
      <c r="J36" s="220"/>
      <c r="K36" s="232">
        <v>3</v>
      </c>
      <c r="L36" s="220"/>
      <c r="M36" s="121">
        <f t="shared" si="5"/>
        <v>35</v>
      </c>
      <c r="N36" s="121"/>
      <c r="O36" s="232">
        <v>29</v>
      </c>
      <c r="P36" s="232">
        <v>6</v>
      </c>
      <c r="Q36" s="232"/>
      <c r="R36" s="232"/>
      <c r="S36" s="121">
        <v>3</v>
      </c>
      <c r="T36" s="121">
        <f t="shared" si="2"/>
        <v>41</v>
      </c>
      <c r="V36" s="54"/>
    </row>
    <row r="37" spans="1:22" ht="12" customHeight="1" x14ac:dyDescent="0.2">
      <c r="A37" s="160">
        <f t="shared" si="3"/>
        <v>31</v>
      </c>
      <c r="B37" s="51" t="s">
        <v>98</v>
      </c>
      <c r="C37" s="121">
        <f t="shared" si="4"/>
        <v>2</v>
      </c>
      <c r="D37" s="121"/>
      <c r="E37" s="232">
        <v>2</v>
      </c>
      <c r="F37" s="232"/>
      <c r="G37" s="220"/>
      <c r="H37" s="220"/>
      <c r="I37" s="220"/>
      <c r="J37" s="220"/>
      <c r="K37" s="232">
        <v>2</v>
      </c>
      <c r="L37" s="220"/>
      <c r="M37" s="121">
        <f t="shared" si="5"/>
        <v>30</v>
      </c>
      <c r="N37" s="121"/>
      <c r="O37" s="232">
        <v>22</v>
      </c>
      <c r="P37" s="232">
        <v>8</v>
      </c>
      <c r="Q37" s="232"/>
      <c r="R37" s="232"/>
      <c r="S37" s="121">
        <v>5</v>
      </c>
      <c r="T37" s="121">
        <f t="shared" si="2"/>
        <v>37</v>
      </c>
      <c r="V37" s="60" t="s">
        <v>141</v>
      </c>
    </row>
    <row r="38" spans="1:22" ht="12" customHeight="1" x14ac:dyDescent="0.2">
      <c r="A38" s="160">
        <f t="shared" si="3"/>
        <v>32</v>
      </c>
      <c r="B38" s="51" t="s">
        <v>99</v>
      </c>
      <c r="C38" s="121">
        <f t="shared" si="4"/>
        <v>3</v>
      </c>
      <c r="D38" s="121"/>
      <c r="E38" s="232">
        <v>3</v>
      </c>
      <c r="F38" s="232"/>
      <c r="G38" s="220"/>
      <c r="H38" s="220"/>
      <c r="I38" s="220"/>
      <c r="J38" s="220"/>
      <c r="K38" s="232">
        <v>3</v>
      </c>
      <c r="L38" s="220"/>
      <c r="M38" s="121">
        <f t="shared" si="5"/>
        <v>40</v>
      </c>
      <c r="N38" s="121"/>
      <c r="O38" s="232">
        <v>29</v>
      </c>
      <c r="P38" s="232">
        <v>10</v>
      </c>
      <c r="Q38" s="232">
        <v>1</v>
      </c>
      <c r="R38" s="232"/>
      <c r="S38" s="121">
        <v>2</v>
      </c>
      <c r="T38" s="121">
        <f t="shared" si="2"/>
        <v>45</v>
      </c>
      <c r="V38" s="56"/>
    </row>
    <row r="39" spans="1:22" ht="12" customHeight="1" x14ac:dyDescent="0.2">
      <c r="A39" s="160">
        <f t="shared" si="3"/>
        <v>33</v>
      </c>
      <c r="B39" s="51" t="s">
        <v>100</v>
      </c>
      <c r="C39" s="121">
        <f t="shared" si="4"/>
        <v>3</v>
      </c>
      <c r="D39" s="121"/>
      <c r="E39" s="232">
        <v>3</v>
      </c>
      <c r="F39" s="232"/>
      <c r="G39" s="220"/>
      <c r="H39" s="220"/>
      <c r="I39" s="220"/>
      <c r="J39" s="220"/>
      <c r="K39" s="232">
        <v>3</v>
      </c>
      <c r="L39" s="220"/>
      <c r="M39" s="121">
        <f t="shared" si="5"/>
        <v>43</v>
      </c>
      <c r="N39" s="121"/>
      <c r="O39" s="232">
        <v>35</v>
      </c>
      <c r="P39" s="232">
        <v>8</v>
      </c>
      <c r="Q39" s="232"/>
      <c r="R39" s="232"/>
      <c r="S39" s="121">
        <v>5</v>
      </c>
      <c r="T39" s="121">
        <f t="shared" si="2"/>
        <v>51</v>
      </c>
      <c r="V39" s="54"/>
    </row>
    <row r="40" spans="1:22" ht="12" customHeight="1" x14ac:dyDescent="0.2">
      <c r="A40" s="160">
        <f t="shared" si="3"/>
        <v>34</v>
      </c>
      <c r="B40" s="51" t="s">
        <v>101</v>
      </c>
      <c r="C40" s="121">
        <f t="shared" si="4"/>
        <v>3</v>
      </c>
      <c r="D40" s="121"/>
      <c r="E40" s="232">
        <v>3</v>
      </c>
      <c r="F40" s="232"/>
      <c r="G40" s="220"/>
      <c r="H40" s="220"/>
      <c r="I40" s="220"/>
      <c r="J40" s="220"/>
      <c r="K40" s="232">
        <v>3</v>
      </c>
      <c r="L40" s="220"/>
      <c r="M40" s="121">
        <f t="shared" si="5"/>
        <v>50</v>
      </c>
      <c r="N40" s="121"/>
      <c r="O40" s="232">
        <v>36</v>
      </c>
      <c r="P40" s="232">
        <v>14</v>
      </c>
      <c r="Q40" s="232"/>
      <c r="R40" s="232"/>
      <c r="S40" s="121">
        <v>6</v>
      </c>
      <c r="T40" s="121">
        <f t="shared" si="2"/>
        <v>59</v>
      </c>
      <c r="V40" s="70" t="s">
        <v>109</v>
      </c>
    </row>
    <row r="41" spans="1:22" ht="12" customHeight="1" x14ac:dyDescent="0.2">
      <c r="A41" s="160">
        <f t="shared" si="3"/>
        <v>35</v>
      </c>
      <c r="B41" s="51" t="s">
        <v>102</v>
      </c>
      <c r="C41" s="121">
        <f t="shared" si="4"/>
        <v>2</v>
      </c>
      <c r="D41" s="121"/>
      <c r="E41" s="232">
        <v>2</v>
      </c>
      <c r="F41" s="232"/>
      <c r="G41" s="220"/>
      <c r="H41" s="220"/>
      <c r="I41" s="220"/>
      <c r="J41" s="232">
        <v>1</v>
      </c>
      <c r="K41" s="232">
        <v>3</v>
      </c>
      <c r="L41" s="220"/>
      <c r="M41" s="121">
        <f t="shared" si="5"/>
        <v>23</v>
      </c>
      <c r="N41" s="121"/>
      <c r="O41" s="232">
        <v>17</v>
      </c>
      <c r="P41" s="232">
        <v>6</v>
      </c>
      <c r="Q41" s="232"/>
      <c r="R41" s="232"/>
      <c r="S41" s="121"/>
      <c r="T41" s="121">
        <f t="shared" si="2"/>
        <v>25</v>
      </c>
      <c r="V41" s="54"/>
    </row>
    <row r="42" spans="1:22" ht="12" customHeight="1" x14ac:dyDescent="0.2">
      <c r="A42" s="160">
        <f t="shared" si="3"/>
        <v>36</v>
      </c>
      <c r="B42" s="51" t="s">
        <v>103</v>
      </c>
      <c r="C42" s="121">
        <f t="shared" si="4"/>
        <v>3</v>
      </c>
      <c r="D42" s="121"/>
      <c r="E42" s="232">
        <v>3</v>
      </c>
      <c r="F42" s="232"/>
      <c r="G42" s="220"/>
      <c r="H42" s="220"/>
      <c r="I42" s="220"/>
      <c r="J42" s="220"/>
      <c r="K42" s="232">
        <v>3</v>
      </c>
      <c r="L42" s="220"/>
      <c r="M42" s="121">
        <f t="shared" si="5"/>
        <v>40</v>
      </c>
      <c r="N42" s="121"/>
      <c r="O42" s="232">
        <v>32</v>
      </c>
      <c r="P42" s="232">
        <v>8</v>
      </c>
      <c r="Q42" s="232"/>
      <c r="R42" s="232"/>
      <c r="S42" s="121">
        <v>5</v>
      </c>
      <c r="T42" s="121">
        <f t="shared" si="2"/>
        <v>48</v>
      </c>
      <c r="V42" s="53"/>
    </row>
    <row r="43" spans="1:22" ht="12" customHeight="1" x14ac:dyDescent="0.2">
      <c r="A43" s="160">
        <f t="shared" si="3"/>
        <v>37</v>
      </c>
      <c r="B43" s="64" t="s">
        <v>242</v>
      </c>
      <c r="C43" s="121">
        <f t="shared" si="4"/>
        <v>3</v>
      </c>
      <c r="D43" s="121"/>
      <c r="E43" s="232">
        <v>3</v>
      </c>
      <c r="F43" s="232"/>
      <c r="G43" s="220"/>
      <c r="H43" s="220"/>
      <c r="I43" s="220"/>
      <c r="J43" s="220"/>
      <c r="K43" s="232">
        <v>3</v>
      </c>
      <c r="L43" s="220"/>
      <c r="M43" s="121">
        <f t="shared" si="5"/>
        <v>42</v>
      </c>
      <c r="N43" s="121"/>
      <c r="O43" s="232">
        <v>30</v>
      </c>
      <c r="P43" s="232">
        <v>12</v>
      </c>
      <c r="Q43" s="232"/>
      <c r="R43" s="232"/>
      <c r="S43" s="121">
        <v>1</v>
      </c>
      <c r="T43" s="121">
        <f t="shared" si="2"/>
        <v>46</v>
      </c>
      <c r="V43" s="67" t="s">
        <v>164</v>
      </c>
    </row>
    <row r="44" spans="1:22" ht="12" customHeight="1" x14ac:dyDescent="0.2">
      <c r="A44" s="160">
        <f t="shared" si="3"/>
        <v>38</v>
      </c>
      <c r="B44" s="64" t="s">
        <v>243</v>
      </c>
      <c r="C44" s="121">
        <f t="shared" si="4"/>
        <v>3</v>
      </c>
      <c r="D44" s="121"/>
      <c r="E44" s="232">
        <v>3</v>
      </c>
      <c r="F44" s="232"/>
      <c r="G44" s="220"/>
      <c r="H44" s="220"/>
      <c r="I44" s="220"/>
      <c r="J44" s="220"/>
      <c r="K44" s="232">
        <v>3</v>
      </c>
      <c r="L44" s="220"/>
      <c r="M44" s="121">
        <f t="shared" si="5"/>
        <v>45</v>
      </c>
      <c r="N44" s="121"/>
      <c r="O44" s="232">
        <v>34</v>
      </c>
      <c r="P44" s="232">
        <v>11</v>
      </c>
      <c r="Q44" s="232"/>
      <c r="R44" s="232"/>
      <c r="S44" s="121">
        <v>4</v>
      </c>
      <c r="T44" s="121">
        <f t="shared" si="2"/>
        <v>52</v>
      </c>
      <c r="V44" s="57"/>
    </row>
    <row r="45" spans="1:22" ht="12" customHeight="1" x14ac:dyDescent="0.2">
      <c r="A45" s="160">
        <f t="shared" si="3"/>
        <v>39</v>
      </c>
      <c r="B45" s="64" t="s">
        <v>244</v>
      </c>
      <c r="C45" s="121">
        <f t="shared" si="4"/>
        <v>2</v>
      </c>
      <c r="D45" s="121"/>
      <c r="E45" s="232">
        <v>2</v>
      </c>
      <c r="F45" s="232"/>
      <c r="G45" s="220"/>
      <c r="H45" s="220"/>
      <c r="I45" s="220"/>
      <c r="J45" s="220"/>
      <c r="K45" s="232">
        <v>2</v>
      </c>
      <c r="L45" s="220"/>
      <c r="M45" s="121">
        <f t="shared" si="5"/>
        <v>33</v>
      </c>
      <c r="N45" s="121"/>
      <c r="O45" s="232">
        <v>23</v>
      </c>
      <c r="P45" s="232">
        <v>9</v>
      </c>
      <c r="Q45" s="232">
        <v>1</v>
      </c>
      <c r="R45" s="232"/>
      <c r="S45" s="121">
        <v>3</v>
      </c>
      <c r="T45" s="121">
        <f t="shared" si="2"/>
        <v>38</v>
      </c>
    </row>
    <row r="46" spans="1:22" ht="12" customHeight="1" x14ac:dyDescent="0.2">
      <c r="A46" s="161">
        <f t="shared" si="3"/>
        <v>40</v>
      </c>
      <c r="B46" s="64" t="s">
        <v>156</v>
      </c>
      <c r="C46" s="121">
        <f t="shared" si="4"/>
        <v>1</v>
      </c>
      <c r="D46" s="121"/>
      <c r="E46" s="232">
        <v>1</v>
      </c>
      <c r="F46" s="232"/>
      <c r="G46" s="220"/>
      <c r="H46" s="220"/>
      <c r="I46" s="220"/>
      <c r="J46" s="220"/>
      <c r="K46" s="232">
        <v>1</v>
      </c>
      <c r="L46" s="220"/>
      <c r="M46" s="121">
        <f t="shared" si="5"/>
        <v>30</v>
      </c>
      <c r="N46" s="121"/>
      <c r="O46" s="232">
        <v>27</v>
      </c>
      <c r="P46" s="232">
        <v>3</v>
      </c>
      <c r="Q46" s="232"/>
      <c r="R46" s="232"/>
      <c r="S46" s="121" t="s">
        <v>323</v>
      </c>
      <c r="T46" s="121">
        <f t="shared" si="2"/>
        <v>31</v>
      </c>
      <c r="V46" s="55" t="s">
        <v>110</v>
      </c>
    </row>
    <row r="47" spans="1:22" s="314" customFormat="1" ht="4.5" customHeight="1" x14ac:dyDescent="0.2">
      <c r="A47" s="370"/>
      <c r="B47" s="371"/>
      <c r="C47" s="233"/>
      <c r="D47" s="233"/>
      <c r="E47" s="232"/>
      <c r="F47" s="232"/>
      <c r="G47" s="232"/>
      <c r="H47" s="232"/>
      <c r="I47" s="232"/>
      <c r="J47" s="232"/>
      <c r="K47" s="121"/>
      <c r="L47" s="121"/>
      <c r="M47" s="121"/>
      <c r="N47" s="121"/>
      <c r="O47" s="121"/>
      <c r="P47" s="121"/>
      <c r="Q47" s="121"/>
      <c r="R47" s="121"/>
      <c r="S47" s="121"/>
      <c r="T47" s="233"/>
    </row>
    <row r="48" spans="1:22" ht="12" customHeight="1" x14ac:dyDescent="0.2">
      <c r="A48" s="162">
        <v>1</v>
      </c>
      <c r="B48" s="163" t="s">
        <v>105</v>
      </c>
      <c r="C48" s="121">
        <f>SUM(D48:H48)</f>
        <v>2</v>
      </c>
      <c r="D48" s="121"/>
      <c r="E48" s="232">
        <v>2</v>
      </c>
      <c r="F48" s="232"/>
      <c r="G48" s="220"/>
      <c r="H48" s="220"/>
      <c r="I48" s="220"/>
      <c r="J48" s="220"/>
      <c r="K48" s="232">
        <v>2</v>
      </c>
      <c r="L48" s="220"/>
      <c r="M48" s="121">
        <f>SUM(N48:R48)</f>
        <v>7</v>
      </c>
      <c r="N48" s="121"/>
      <c r="O48" s="232">
        <v>5</v>
      </c>
      <c r="P48" s="232">
        <v>2</v>
      </c>
      <c r="Q48" s="232"/>
      <c r="R48" s="232"/>
      <c r="S48" s="121">
        <v>6</v>
      </c>
      <c r="T48" s="121">
        <f>C48+M48+S48</f>
        <v>15</v>
      </c>
    </row>
    <row r="49" spans="3:4" ht="12" customHeight="1" x14ac:dyDescent="0.2">
      <c r="C49" s="30"/>
      <c r="D49" s="30"/>
    </row>
  </sheetData>
  <mergeCells count="11">
    <mergeCell ref="C2:L2"/>
    <mergeCell ref="M2:R2"/>
    <mergeCell ref="B2:B4"/>
    <mergeCell ref="S2:S4"/>
    <mergeCell ref="O3:O4"/>
    <mergeCell ref="P3:P4"/>
    <mergeCell ref="Q3:Q4"/>
    <mergeCell ref="R3:R4"/>
    <mergeCell ref="I3:L3"/>
    <mergeCell ref="D3:H3"/>
    <mergeCell ref="N3:N4"/>
  </mergeCells>
  <pageMargins left="0.35433070866141736" right="0.23622047244094491" top="0.11811023622047245" bottom="0" header="0.51181102362204722" footer="0.51181102362204722"/>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68"/>
  <sheetViews>
    <sheetView showZeros="0" workbookViewId="0">
      <pane xSplit="2" ySplit="6" topLeftCell="C16" activePane="bottomRight" state="frozen"/>
      <selection pane="topRight"/>
      <selection pane="bottomLeft"/>
      <selection pane="bottomRight" activeCell="X52" sqref="X52"/>
    </sheetView>
  </sheetViews>
  <sheetFormatPr defaultColWidth="8.88671875" defaultRowHeight="11.25" x14ac:dyDescent="0.2"/>
  <cols>
    <col min="1" max="1" width="2.109375" style="59" customWidth="1"/>
    <col min="2" max="2" width="11.44140625" style="59" customWidth="1"/>
    <col min="3" max="3" width="3" style="59" customWidth="1"/>
    <col min="4" max="4" width="4.21875" style="59" customWidth="1"/>
    <col min="5" max="5" width="3.21875" style="59" customWidth="1"/>
    <col min="6" max="6" width="4.109375" style="59" customWidth="1"/>
    <col min="7" max="7" width="3.33203125" style="59" customWidth="1"/>
    <col min="8" max="8" width="4.5546875" style="59" customWidth="1"/>
    <col min="9" max="9" width="3" style="59" customWidth="1"/>
    <col min="10" max="10" width="3.77734375" style="59" customWidth="1"/>
    <col min="11" max="11" width="3.44140625" style="59" customWidth="1"/>
    <col min="12" max="12" width="4.21875" style="59" customWidth="1"/>
    <col min="13" max="13" width="3.109375" style="59" customWidth="1"/>
    <col min="14" max="14" width="3.6640625" style="59" customWidth="1"/>
    <col min="15" max="15" width="3" style="59" customWidth="1"/>
    <col min="16" max="16" width="4.109375" style="59" customWidth="1"/>
    <col min="17" max="17" width="3.5546875" style="59" customWidth="1"/>
    <col min="18" max="18" width="4.6640625" style="59" customWidth="1"/>
    <col min="19" max="19" width="3.5546875" style="59" customWidth="1"/>
    <col min="20" max="20" width="4.109375" style="59" customWidth="1"/>
    <col min="21" max="21" width="3.109375" style="59" customWidth="1"/>
    <col min="22" max="22" width="4.33203125" style="59" customWidth="1"/>
    <col min="23" max="23" width="3.6640625" style="59" customWidth="1"/>
    <col min="24" max="24" width="5" style="59" customWidth="1"/>
    <col min="25" max="25" width="3.44140625" style="59" customWidth="1"/>
    <col min="26" max="26" width="4.6640625" style="59" customWidth="1"/>
    <col min="27" max="27" width="4.77734375" style="59" customWidth="1"/>
    <col min="28" max="28" width="4.88671875" style="59" customWidth="1"/>
    <col min="29" max="29" width="5.33203125" style="59" customWidth="1"/>
    <col min="30" max="30" width="4.88671875" style="59" customWidth="1"/>
    <col min="31" max="31" width="4" style="67" customWidth="1"/>
    <col min="32" max="32" width="4.109375" style="59" customWidth="1"/>
    <col min="33" max="33" width="4.44140625" style="59" customWidth="1"/>
    <col min="34" max="34" width="4.109375" style="59" customWidth="1"/>
    <col min="35" max="35" width="4.44140625" style="59" customWidth="1"/>
    <col min="36" max="36" width="4.21875" style="59" customWidth="1"/>
    <col min="37" max="37" width="4.44140625" style="59" customWidth="1"/>
    <col min="38" max="38" width="3.88671875" style="59" customWidth="1"/>
    <col min="39" max="39" width="4.44140625" style="59" customWidth="1"/>
    <col min="40" max="40" width="3.88671875" style="59" customWidth="1"/>
    <col min="41" max="41" width="4.44140625" style="59" customWidth="1"/>
    <col min="42" max="42" width="3.77734375" style="59" customWidth="1"/>
    <col min="43" max="43" width="4.44140625" style="59" customWidth="1"/>
    <col min="44" max="44" width="4" style="59" customWidth="1"/>
    <col min="45" max="45" width="4.109375" style="59" customWidth="1"/>
    <col min="46" max="46" width="4.21875" style="59" customWidth="1"/>
    <col min="47" max="47" width="5.21875" style="59" customWidth="1"/>
    <col min="48" max="48" width="4.21875" style="59" customWidth="1"/>
    <col min="49" max="49" width="6" style="59" customWidth="1"/>
    <col min="50" max="50" width="6.6640625" style="59" customWidth="1"/>
    <col min="51" max="16384" width="8.88671875" style="59"/>
  </cols>
  <sheetData>
    <row r="1" spans="1:33" x14ac:dyDescent="0.2">
      <c r="A1" s="58" t="s">
        <v>65</v>
      </c>
      <c r="N1" s="60" t="s">
        <v>36</v>
      </c>
      <c r="R1" s="67"/>
      <c r="S1" s="67"/>
      <c r="T1" s="67"/>
      <c r="U1" s="67"/>
      <c r="V1" s="67"/>
      <c r="W1" s="67"/>
      <c r="X1" s="67"/>
      <c r="Z1" s="39">
        <f>7458/X6</f>
        <v>0.19681735412873089</v>
      </c>
      <c r="AF1" s="238">
        <f>Y6/W6*100</f>
        <v>94.550958627648839</v>
      </c>
    </row>
    <row r="2" spans="1:33" x14ac:dyDescent="0.2">
      <c r="A2" s="58"/>
      <c r="N2" s="97" t="str">
        <f>'Đội ngũ'!$Q$1</f>
        <v>NĂM HỌC 2020 - 2021</v>
      </c>
      <c r="Q2" s="58"/>
      <c r="R2" s="67"/>
      <c r="S2" s="67"/>
      <c r="T2" s="67"/>
      <c r="U2" s="67"/>
      <c r="V2" s="67"/>
      <c r="W2" s="67"/>
      <c r="X2" s="67"/>
      <c r="AF2" s="238">
        <f>Z6/X6*100</f>
        <v>94.481830417227457</v>
      </c>
    </row>
    <row r="3" spans="1:33" x14ac:dyDescent="0.2">
      <c r="A3" s="628" t="s">
        <v>181</v>
      </c>
      <c r="B3" s="625" t="s">
        <v>63</v>
      </c>
      <c r="C3" s="624" t="s">
        <v>62</v>
      </c>
      <c r="D3" s="624"/>
      <c r="E3" s="624"/>
      <c r="F3" s="623"/>
      <c r="G3" s="622" t="s">
        <v>61</v>
      </c>
      <c r="H3" s="624"/>
      <c r="I3" s="624"/>
      <c r="J3" s="623"/>
      <c r="K3" s="622" t="s">
        <v>60</v>
      </c>
      <c r="L3" s="624"/>
      <c r="M3" s="624"/>
      <c r="N3" s="623"/>
      <c r="O3" s="622" t="s">
        <v>59</v>
      </c>
      <c r="P3" s="624"/>
      <c r="Q3" s="624"/>
      <c r="R3" s="623"/>
      <c r="S3" s="622" t="s">
        <v>58</v>
      </c>
      <c r="T3" s="624"/>
      <c r="U3" s="624"/>
      <c r="V3" s="623"/>
      <c r="W3" s="622" t="s">
        <v>6</v>
      </c>
      <c r="X3" s="624"/>
      <c r="Y3" s="624"/>
      <c r="Z3" s="624"/>
      <c r="AA3" s="122" t="s">
        <v>28</v>
      </c>
      <c r="AB3" s="622" t="s">
        <v>113</v>
      </c>
      <c r="AC3" s="623"/>
      <c r="AD3" s="122" t="s">
        <v>26</v>
      </c>
      <c r="AE3" s="243"/>
      <c r="AF3" s="238">
        <f>8427/X6*100</f>
        <v>22.238935951231099</v>
      </c>
    </row>
    <row r="4" spans="1:33" x14ac:dyDescent="0.2">
      <c r="A4" s="629"/>
      <c r="B4" s="626"/>
      <c r="C4" s="624" t="s">
        <v>27</v>
      </c>
      <c r="D4" s="623"/>
      <c r="E4" s="622" t="s">
        <v>7</v>
      </c>
      <c r="F4" s="623"/>
      <c r="G4" s="622" t="s">
        <v>27</v>
      </c>
      <c r="H4" s="623"/>
      <c r="I4" s="622" t="s">
        <v>7</v>
      </c>
      <c r="J4" s="623"/>
      <c r="K4" s="622" t="s">
        <v>27</v>
      </c>
      <c r="L4" s="623"/>
      <c r="M4" s="622" t="s">
        <v>7</v>
      </c>
      <c r="N4" s="623"/>
      <c r="O4" s="622" t="s">
        <v>27</v>
      </c>
      <c r="P4" s="623"/>
      <c r="Q4" s="622" t="s">
        <v>7</v>
      </c>
      <c r="R4" s="623"/>
      <c r="S4" s="622" t="s">
        <v>27</v>
      </c>
      <c r="T4" s="623"/>
      <c r="U4" s="622" t="s">
        <v>7</v>
      </c>
      <c r="V4" s="623"/>
      <c r="W4" s="622" t="s">
        <v>27</v>
      </c>
      <c r="X4" s="623"/>
      <c r="Y4" s="622" t="s">
        <v>7</v>
      </c>
      <c r="Z4" s="624"/>
      <c r="AA4" s="123" t="s">
        <v>114</v>
      </c>
      <c r="AB4" s="124" t="s">
        <v>180</v>
      </c>
      <c r="AC4" s="124" t="s">
        <v>134</v>
      </c>
      <c r="AD4" s="123" t="s">
        <v>111</v>
      </c>
      <c r="AE4" s="244" t="s">
        <v>239</v>
      </c>
      <c r="AF4" s="238"/>
    </row>
    <row r="5" spans="1:33" x14ac:dyDescent="0.2">
      <c r="A5" s="629"/>
      <c r="B5" s="627"/>
      <c r="C5" s="239" t="s">
        <v>24</v>
      </c>
      <c r="D5" s="78" t="s">
        <v>30</v>
      </c>
      <c r="E5" s="78" t="s">
        <v>24</v>
      </c>
      <c r="F5" s="78" t="s">
        <v>30</v>
      </c>
      <c r="G5" s="78" t="s">
        <v>24</v>
      </c>
      <c r="H5" s="78" t="s">
        <v>30</v>
      </c>
      <c r="I5" s="78" t="s">
        <v>24</v>
      </c>
      <c r="J5" s="78" t="s">
        <v>30</v>
      </c>
      <c r="K5" s="78" t="s">
        <v>24</v>
      </c>
      <c r="L5" s="78" t="s">
        <v>30</v>
      </c>
      <c r="M5" s="78" t="s">
        <v>24</v>
      </c>
      <c r="N5" s="78" t="s">
        <v>30</v>
      </c>
      <c r="O5" s="78" t="s">
        <v>24</v>
      </c>
      <c r="P5" s="78" t="s">
        <v>30</v>
      </c>
      <c r="Q5" s="78" t="s">
        <v>24</v>
      </c>
      <c r="R5" s="78" t="s">
        <v>30</v>
      </c>
      <c r="S5" s="78" t="s">
        <v>24</v>
      </c>
      <c r="T5" s="78" t="s">
        <v>30</v>
      </c>
      <c r="U5" s="78" t="s">
        <v>24</v>
      </c>
      <c r="V5" s="78" t="s">
        <v>30</v>
      </c>
      <c r="W5" s="78" t="s">
        <v>24</v>
      </c>
      <c r="X5" s="78" t="s">
        <v>30</v>
      </c>
      <c r="Y5" s="78" t="s">
        <v>24</v>
      </c>
      <c r="Z5" s="125" t="s">
        <v>30</v>
      </c>
      <c r="AA5" s="77" t="s">
        <v>113</v>
      </c>
      <c r="AB5" s="193" t="s">
        <v>324</v>
      </c>
      <c r="AC5" s="124" t="s">
        <v>133</v>
      </c>
      <c r="AD5" s="77" t="s">
        <v>112</v>
      </c>
      <c r="AE5" s="368" t="s">
        <v>114</v>
      </c>
    </row>
    <row r="6" spans="1:33" x14ac:dyDescent="0.2">
      <c r="A6" s="629"/>
      <c r="B6" s="126" t="s">
        <v>6</v>
      </c>
      <c r="C6" s="127">
        <f>SUM(C7:C46)</f>
        <v>210</v>
      </c>
      <c r="D6" s="127">
        <f t="shared" ref="D6:Z6" si="0">SUM(D7:D46)</f>
        <v>7844</v>
      </c>
      <c r="E6" s="127">
        <f t="shared" si="0"/>
        <v>210</v>
      </c>
      <c r="F6" s="127">
        <f t="shared" si="0"/>
        <v>7844</v>
      </c>
      <c r="G6" s="127">
        <f t="shared" si="0"/>
        <v>208</v>
      </c>
      <c r="H6" s="127">
        <f t="shared" si="0"/>
        <v>7749</v>
      </c>
      <c r="I6" s="127">
        <f t="shared" si="0"/>
        <v>193</v>
      </c>
      <c r="J6" s="127">
        <f t="shared" si="0"/>
        <v>7179</v>
      </c>
      <c r="K6" s="127">
        <f t="shared" si="0"/>
        <v>216</v>
      </c>
      <c r="L6" s="127">
        <f t="shared" si="0"/>
        <v>8740</v>
      </c>
      <c r="M6" s="127">
        <f t="shared" si="0"/>
        <v>201</v>
      </c>
      <c r="N6" s="127">
        <f t="shared" si="0"/>
        <v>8136</v>
      </c>
      <c r="O6" s="127">
        <f t="shared" si="0"/>
        <v>191</v>
      </c>
      <c r="P6" s="127">
        <f t="shared" si="0"/>
        <v>7506</v>
      </c>
      <c r="Q6" s="127">
        <f t="shared" si="0"/>
        <v>176</v>
      </c>
      <c r="R6" s="127">
        <f t="shared" si="0"/>
        <v>6944</v>
      </c>
      <c r="S6" s="127">
        <f t="shared" si="0"/>
        <v>166</v>
      </c>
      <c r="T6" s="127">
        <f t="shared" si="0"/>
        <v>6054</v>
      </c>
      <c r="U6" s="127">
        <f t="shared" si="0"/>
        <v>157</v>
      </c>
      <c r="V6" s="127">
        <f t="shared" si="0"/>
        <v>5699</v>
      </c>
      <c r="W6" s="127">
        <f t="shared" si="0"/>
        <v>991</v>
      </c>
      <c r="X6" s="127">
        <f t="shared" si="0"/>
        <v>37893</v>
      </c>
      <c r="Y6" s="127">
        <f t="shared" si="0"/>
        <v>937</v>
      </c>
      <c r="Z6" s="197">
        <f t="shared" si="0"/>
        <v>35802</v>
      </c>
      <c r="AA6" s="128">
        <f t="shared" ref="AA6:AA46" si="1">Z6/X6</f>
        <v>0.94481830417227453</v>
      </c>
      <c r="AB6" s="129">
        <v>0.87260002145232218</v>
      </c>
      <c r="AC6" s="130">
        <f t="shared" ref="AC6:AC46" si="2">AA6-AB6</f>
        <v>7.2218282719952342E-2</v>
      </c>
      <c r="AD6" s="545">
        <f t="shared" ref="AD6:AD46" si="3">X6/W6</f>
        <v>38.237134207870838</v>
      </c>
      <c r="AE6" s="127">
        <f>SUM(AE7:AE46)</f>
        <v>51</v>
      </c>
    </row>
    <row r="7" spans="1:33" ht="10.5" customHeight="1" x14ac:dyDescent="0.2">
      <c r="A7" s="61">
        <v>1</v>
      </c>
      <c r="B7" s="120" t="s">
        <v>72</v>
      </c>
      <c r="C7" s="262">
        <v>8</v>
      </c>
      <c r="D7" s="256">
        <v>312</v>
      </c>
      <c r="E7" s="256">
        <v>8</v>
      </c>
      <c r="F7" s="256">
        <v>312</v>
      </c>
      <c r="G7" s="262">
        <v>9</v>
      </c>
      <c r="H7" s="256">
        <v>324</v>
      </c>
      <c r="I7" s="256">
        <v>9</v>
      </c>
      <c r="J7" s="256">
        <v>324</v>
      </c>
      <c r="K7" s="262">
        <v>8</v>
      </c>
      <c r="L7" s="256">
        <v>326</v>
      </c>
      <c r="M7" s="256">
        <v>8</v>
      </c>
      <c r="N7" s="256">
        <v>326</v>
      </c>
      <c r="O7" s="262">
        <v>6</v>
      </c>
      <c r="P7" s="256">
        <v>277</v>
      </c>
      <c r="Q7" s="256">
        <v>6</v>
      </c>
      <c r="R7" s="256">
        <v>277</v>
      </c>
      <c r="S7" s="262">
        <v>4</v>
      </c>
      <c r="T7" s="256">
        <v>179</v>
      </c>
      <c r="U7" s="256">
        <v>4</v>
      </c>
      <c r="V7" s="256">
        <v>179</v>
      </c>
      <c r="W7" s="127">
        <f>C7+G7+K7+O7+S7</f>
        <v>35</v>
      </c>
      <c r="X7" s="127">
        <f>D7+H7+L7+P7+T7</f>
        <v>1418</v>
      </c>
      <c r="Y7" s="127">
        <f>E7+I7+M7+Q7+U7</f>
        <v>35</v>
      </c>
      <c r="Z7" s="127">
        <f>F7+J7+N7+R7+V7</f>
        <v>1418</v>
      </c>
      <c r="AA7" s="168">
        <f t="shared" si="1"/>
        <v>1</v>
      </c>
      <c r="AB7" s="242">
        <v>0.48099260823653645</v>
      </c>
      <c r="AC7" s="132">
        <f t="shared" si="2"/>
        <v>0.51900739176346355</v>
      </c>
      <c r="AD7" s="139">
        <f t="shared" si="3"/>
        <v>40.514285714285712</v>
      </c>
      <c r="AE7" s="245">
        <v>2</v>
      </c>
      <c r="AF7" s="59">
        <f>COUNTIF($AE$7:$AE$46,"1")</f>
        <v>31</v>
      </c>
      <c r="AG7" s="59" t="s">
        <v>182</v>
      </c>
    </row>
    <row r="8" spans="1:33" ht="10.5" customHeight="1" x14ac:dyDescent="0.2">
      <c r="A8" s="62">
        <f t="shared" ref="A8:A46" si="4">A7+1</f>
        <v>2</v>
      </c>
      <c r="B8" s="51" t="s">
        <v>73</v>
      </c>
      <c r="C8" s="262">
        <v>10</v>
      </c>
      <c r="D8" s="256">
        <v>384</v>
      </c>
      <c r="E8" s="256">
        <v>10</v>
      </c>
      <c r="F8" s="256">
        <v>384</v>
      </c>
      <c r="G8" s="262">
        <v>9</v>
      </c>
      <c r="H8" s="256">
        <v>336</v>
      </c>
      <c r="I8" s="256">
        <v>9</v>
      </c>
      <c r="J8" s="256">
        <v>336</v>
      </c>
      <c r="K8" s="262">
        <v>10</v>
      </c>
      <c r="L8" s="256">
        <v>392</v>
      </c>
      <c r="M8" s="256">
        <v>10</v>
      </c>
      <c r="N8" s="256">
        <v>392</v>
      </c>
      <c r="O8" s="262">
        <v>9</v>
      </c>
      <c r="P8" s="256">
        <v>367</v>
      </c>
      <c r="Q8" s="256">
        <v>9</v>
      </c>
      <c r="R8" s="256">
        <v>367</v>
      </c>
      <c r="S8" s="262">
        <v>8</v>
      </c>
      <c r="T8" s="256">
        <v>280</v>
      </c>
      <c r="U8" s="256">
        <v>8</v>
      </c>
      <c r="V8" s="256">
        <v>280</v>
      </c>
      <c r="W8" s="127">
        <f t="shared" ref="W8:W46" si="5">C8+G8+K8+O8+S8</f>
        <v>46</v>
      </c>
      <c r="X8" s="127">
        <f t="shared" ref="X8:Z46" si="6">D8+H8+L8+P8+T8</f>
        <v>1759</v>
      </c>
      <c r="Y8" s="127">
        <f t="shared" ref="Y8:Y46" si="7">E8+I8+M8+Q8+U8</f>
        <v>46</v>
      </c>
      <c r="Z8" s="127">
        <f t="shared" ref="Z8:Z46" si="8">F8+J8+N8+R8+V8</f>
        <v>1759</v>
      </c>
      <c r="AA8" s="168">
        <f t="shared" si="1"/>
        <v>1</v>
      </c>
      <c r="AB8" s="168">
        <v>1</v>
      </c>
      <c r="AC8" s="133">
        <f t="shared" si="2"/>
        <v>0</v>
      </c>
      <c r="AD8" s="139">
        <f t="shared" si="3"/>
        <v>38.239130434782609</v>
      </c>
      <c r="AE8" s="245">
        <v>3</v>
      </c>
      <c r="AF8" s="59">
        <f>COUNTIF($AE$7:$AE$46,"2")</f>
        <v>7</v>
      </c>
      <c r="AG8" s="59" t="s">
        <v>183</v>
      </c>
    </row>
    <row r="9" spans="1:33" ht="10.5" customHeight="1" x14ac:dyDescent="0.2">
      <c r="A9" s="62">
        <f t="shared" si="4"/>
        <v>3</v>
      </c>
      <c r="B9" s="64" t="s">
        <v>168</v>
      </c>
      <c r="C9" s="262">
        <v>7</v>
      </c>
      <c r="D9" s="256">
        <v>238</v>
      </c>
      <c r="E9" s="256">
        <v>7</v>
      </c>
      <c r="F9" s="256">
        <v>238</v>
      </c>
      <c r="G9" s="262">
        <v>5</v>
      </c>
      <c r="H9" s="256">
        <v>162</v>
      </c>
      <c r="I9" s="256">
        <v>5</v>
      </c>
      <c r="J9" s="256">
        <v>162</v>
      </c>
      <c r="K9" s="262">
        <v>6</v>
      </c>
      <c r="L9" s="256">
        <v>256</v>
      </c>
      <c r="M9" s="256">
        <v>6</v>
      </c>
      <c r="N9" s="256">
        <v>256</v>
      </c>
      <c r="O9" s="262">
        <v>5</v>
      </c>
      <c r="P9" s="256">
        <v>195</v>
      </c>
      <c r="Q9" s="256">
        <v>5</v>
      </c>
      <c r="R9" s="256">
        <v>195</v>
      </c>
      <c r="S9" s="262">
        <v>5</v>
      </c>
      <c r="T9" s="256">
        <v>177</v>
      </c>
      <c r="U9" s="256">
        <v>5</v>
      </c>
      <c r="V9" s="256">
        <v>177</v>
      </c>
      <c r="W9" s="127">
        <f t="shared" si="5"/>
        <v>28</v>
      </c>
      <c r="X9" s="127">
        <f t="shared" ref="X9" si="9">D9+H9+L9+P9+T9</f>
        <v>1028</v>
      </c>
      <c r="Y9" s="127">
        <f t="shared" ref="Y9" si="10">E9+I9+M9+Q9+U9</f>
        <v>28</v>
      </c>
      <c r="Z9" s="127">
        <f t="shared" ref="Z9" si="11">F9+J9+N9+R9+V9</f>
        <v>1028</v>
      </c>
      <c r="AA9" s="168">
        <f t="shared" ref="AA9" si="12">Z9/X9</f>
        <v>1</v>
      </c>
      <c r="AB9" s="168">
        <v>1</v>
      </c>
      <c r="AC9" s="133">
        <f t="shared" ref="AC9" si="13">AA9-AB9</f>
        <v>0</v>
      </c>
      <c r="AD9" s="139">
        <f t="shared" ref="AD9" si="14">X9/W9</f>
        <v>36.714285714285715</v>
      </c>
      <c r="AE9" s="245">
        <v>2</v>
      </c>
      <c r="AF9" s="59">
        <f>COUNTIF($AE$7:$AE$46,"3")</f>
        <v>2</v>
      </c>
      <c r="AG9" s="59" t="s">
        <v>184</v>
      </c>
    </row>
    <row r="10" spans="1:33" ht="10.5" customHeight="1" x14ac:dyDescent="0.2">
      <c r="A10" s="62">
        <f t="shared" si="4"/>
        <v>4</v>
      </c>
      <c r="B10" s="64" t="s">
        <v>104</v>
      </c>
      <c r="C10" s="262">
        <v>7</v>
      </c>
      <c r="D10" s="256">
        <v>305</v>
      </c>
      <c r="E10" s="256">
        <v>7</v>
      </c>
      <c r="F10" s="256">
        <v>305</v>
      </c>
      <c r="G10" s="262">
        <v>7</v>
      </c>
      <c r="H10" s="256">
        <v>321</v>
      </c>
      <c r="I10" s="256">
        <v>7</v>
      </c>
      <c r="J10" s="256">
        <v>321</v>
      </c>
      <c r="K10" s="262">
        <v>7</v>
      </c>
      <c r="L10" s="256">
        <v>319</v>
      </c>
      <c r="M10" s="256">
        <v>7</v>
      </c>
      <c r="N10" s="256">
        <v>319</v>
      </c>
      <c r="O10" s="262">
        <v>7</v>
      </c>
      <c r="P10" s="256">
        <v>314</v>
      </c>
      <c r="Q10" s="256">
        <v>7</v>
      </c>
      <c r="R10" s="256">
        <v>314</v>
      </c>
      <c r="S10" s="262">
        <v>6</v>
      </c>
      <c r="T10" s="256">
        <v>260</v>
      </c>
      <c r="U10" s="256">
        <v>6</v>
      </c>
      <c r="V10" s="256">
        <v>260</v>
      </c>
      <c r="W10" s="127">
        <f t="shared" si="5"/>
        <v>34</v>
      </c>
      <c r="X10" s="127">
        <f t="shared" si="6"/>
        <v>1519</v>
      </c>
      <c r="Y10" s="127">
        <f t="shared" si="7"/>
        <v>34</v>
      </c>
      <c r="Z10" s="127">
        <f t="shared" si="8"/>
        <v>1519</v>
      </c>
      <c r="AA10" s="168">
        <f t="shared" si="1"/>
        <v>1</v>
      </c>
      <c r="AB10" s="168">
        <v>1</v>
      </c>
      <c r="AC10" s="133">
        <f t="shared" si="2"/>
        <v>0</v>
      </c>
      <c r="AD10" s="139">
        <f t="shared" si="3"/>
        <v>44.676470588235297</v>
      </c>
      <c r="AE10" s="245">
        <v>1</v>
      </c>
    </row>
    <row r="11" spans="1:33" ht="10.5" customHeight="1" x14ac:dyDescent="0.2">
      <c r="A11" s="62">
        <f t="shared" si="4"/>
        <v>5</v>
      </c>
      <c r="B11" s="51" t="s">
        <v>74</v>
      </c>
      <c r="C11" s="262">
        <v>3</v>
      </c>
      <c r="D11" s="256">
        <v>124</v>
      </c>
      <c r="E11" s="256">
        <v>3</v>
      </c>
      <c r="F11" s="256">
        <v>124</v>
      </c>
      <c r="G11" s="262">
        <v>3</v>
      </c>
      <c r="H11" s="256">
        <v>106</v>
      </c>
      <c r="I11" s="256">
        <v>3</v>
      </c>
      <c r="J11" s="256">
        <v>106</v>
      </c>
      <c r="K11" s="262">
        <v>3</v>
      </c>
      <c r="L11" s="256">
        <v>146</v>
      </c>
      <c r="M11" s="256">
        <v>3</v>
      </c>
      <c r="N11" s="256">
        <v>146</v>
      </c>
      <c r="O11" s="262">
        <v>3</v>
      </c>
      <c r="P11" s="256">
        <v>104</v>
      </c>
      <c r="Q11" s="256">
        <v>3</v>
      </c>
      <c r="R11" s="256">
        <v>104</v>
      </c>
      <c r="S11" s="262">
        <v>3</v>
      </c>
      <c r="T11" s="256">
        <v>115</v>
      </c>
      <c r="U11" s="256">
        <v>3</v>
      </c>
      <c r="V11" s="256">
        <v>115</v>
      </c>
      <c r="W11" s="127">
        <f t="shared" si="5"/>
        <v>15</v>
      </c>
      <c r="X11" s="127">
        <f t="shared" si="6"/>
        <v>595</v>
      </c>
      <c r="Y11" s="127">
        <f t="shared" si="7"/>
        <v>15</v>
      </c>
      <c r="Z11" s="127">
        <f t="shared" si="8"/>
        <v>595</v>
      </c>
      <c r="AA11" s="168">
        <f t="shared" si="1"/>
        <v>1</v>
      </c>
      <c r="AB11" s="131">
        <v>0.7963800904977375</v>
      </c>
      <c r="AC11" s="133">
        <f t="shared" si="2"/>
        <v>0.2036199095022625</v>
      </c>
      <c r="AD11" s="139">
        <f t="shared" si="3"/>
        <v>39.666666666666664</v>
      </c>
      <c r="AE11" s="245">
        <v>1</v>
      </c>
      <c r="AF11" s="59">
        <f>COUNTIF($AD$7:$AD$46,"&gt;35")</f>
        <v>28</v>
      </c>
      <c r="AG11" s="59" t="s">
        <v>185</v>
      </c>
    </row>
    <row r="12" spans="1:33" ht="10.5" customHeight="1" x14ac:dyDescent="0.2">
      <c r="A12" s="62">
        <f t="shared" si="4"/>
        <v>6</v>
      </c>
      <c r="B12" s="51" t="s">
        <v>75</v>
      </c>
      <c r="C12" s="262">
        <v>7</v>
      </c>
      <c r="D12" s="256">
        <v>280</v>
      </c>
      <c r="E12" s="256">
        <v>7</v>
      </c>
      <c r="F12" s="256">
        <v>280</v>
      </c>
      <c r="G12" s="262">
        <v>8</v>
      </c>
      <c r="H12" s="256">
        <v>317</v>
      </c>
      <c r="I12" s="256">
        <v>2</v>
      </c>
      <c r="J12" s="256">
        <v>66</v>
      </c>
      <c r="K12" s="262">
        <v>8</v>
      </c>
      <c r="L12" s="256">
        <v>339</v>
      </c>
      <c r="M12" s="256">
        <v>2</v>
      </c>
      <c r="N12" s="256">
        <v>71</v>
      </c>
      <c r="O12" s="262">
        <v>7</v>
      </c>
      <c r="P12" s="256">
        <v>301</v>
      </c>
      <c r="Q12" s="256">
        <v>1</v>
      </c>
      <c r="R12" s="256">
        <v>44</v>
      </c>
      <c r="S12" s="262">
        <v>6</v>
      </c>
      <c r="T12" s="256">
        <v>247</v>
      </c>
      <c r="U12" s="256"/>
      <c r="V12" s="256"/>
      <c r="W12" s="127">
        <f t="shared" si="5"/>
        <v>36</v>
      </c>
      <c r="X12" s="127">
        <f t="shared" si="6"/>
        <v>1484</v>
      </c>
      <c r="Y12" s="127">
        <f t="shared" si="7"/>
        <v>12</v>
      </c>
      <c r="Z12" s="127">
        <f t="shared" si="8"/>
        <v>461</v>
      </c>
      <c r="AA12" s="472">
        <f t="shared" si="1"/>
        <v>0.31064690026954178</v>
      </c>
      <c r="AB12" s="131">
        <v>0.44761225944404848</v>
      </c>
      <c r="AC12" s="133">
        <f t="shared" si="2"/>
        <v>-0.1369653591745067</v>
      </c>
      <c r="AD12" s="139">
        <f t="shared" si="3"/>
        <v>41.222222222222221</v>
      </c>
      <c r="AE12" s="245">
        <v>1</v>
      </c>
      <c r="AF12" s="59">
        <f>COUNTIF($AD$7:$AD$46,"&gt;39")</f>
        <v>19</v>
      </c>
      <c r="AG12" s="59" t="s">
        <v>294</v>
      </c>
    </row>
    <row r="13" spans="1:33" ht="10.5" customHeight="1" x14ac:dyDescent="0.2">
      <c r="A13" s="62">
        <f t="shared" si="4"/>
        <v>7</v>
      </c>
      <c r="B13" s="51" t="s">
        <v>76</v>
      </c>
      <c r="C13" s="262">
        <v>4</v>
      </c>
      <c r="D13" s="256">
        <v>112</v>
      </c>
      <c r="E13" s="256">
        <v>4</v>
      </c>
      <c r="F13" s="256">
        <v>112</v>
      </c>
      <c r="G13" s="262">
        <v>4</v>
      </c>
      <c r="H13" s="256">
        <v>117</v>
      </c>
      <c r="I13" s="256">
        <v>4</v>
      </c>
      <c r="J13" s="256">
        <v>117</v>
      </c>
      <c r="K13" s="262">
        <v>3</v>
      </c>
      <c r="L13" s="256">
        <v>137</v>
      </c>
      <c r="M13" s="256">
        <v>3</v>
      </c>
      <c r="N13" s="256">
        <v>137</v>
      </c>
      <c r="O13" s="262">
        <v>3</v>
      </c>
      <c r="P13" s="256">
        <v>123</v>
      </c>
      <c r="Q13" s="256">
        <v>3</v>
      </c>
      <c r="R13" s="256">
        <v>123</v>
      </c>
      <c r="S13" s="262">
        <v>3</v>
      </c>
      <c r="T13" s="256">
        <v>103</v>
      </c>
      <c r="U13" s="256">
        <v>3</v>
      </c>
      <c r="V13" s="256">
        <v>103</v>
      </c>
      <c r="W13" s="127">
        <f t="shared" si="5"/>
        <v>17</v>
      </c>
      <c r="X13" s="127">
        <f t="shared" si="6"/>
        <v>592</v>
      </c>
      <c r="Y13" s="127">
        <f t="shared" si="7"/>
        <v>17</v>
      </c>
      <c r="Z13" s="127">
        <f t="shared" si="8"/>
        <v>592</v>
      </c>
      <c r="AA13" s="168">
        <f t="shared" si="1"/>
        <v>1</v>
      </c>
      <c r="AB13" s="168">
        <v>1</v>
      </c>
      <c r="AC13" s="134">
        <f t="shared" si="2"/>
        <v>0</v>
      </c>
      <c r="AD13" s="139">
        <f t="shared" si="3"/>
        <v>34.823529411764703</v>
      </c>
      <c r="AE13" s="245">
        <v>2</v>
      </c>
      <c r="AF13" s="59">
        <f>COUNTIF($AD$7:$AD$46,"&gt;44")</f>
        <v>4</v>
      </c>
      <c r="AG13" s="59" t="s">
        <v>295</v>
      </c>
    </row>
    <row r="14" spans="1:33" ht="10.5" customHeight="1" x14ac:dyDescent="0.2">
      <c r="A14" s="62">
        <f t="shared" si="4"/>
        <v>8</v>
      </c>
      <c r="B14" s="51" t="s">
        <v>77</v>
      </c>
      <c r="C14" s="262">
        <v>4</v>
      </c>
      <c r="D14" s="256">
        <v>157</v>
      </c>
      <c r="E14" s="256">
        <v>4</v>
      </c>
      <c r="F14" s="256">
        <v>157</v>
      </c>
      <c r="G14" s="262">
        <v>4</v>
      </c>
      <c r="H14" s="256">
        <v>173</v>
      </c>
      <c r="I14" s="256"/>
      <c r="J14" s="256"/>
      <c r="K14" s="262">
        <v>4</v>
      </c>
      <c r="L14" s="256">
        <v>169</v>
      </c>
      <c r="M14" s="256"/>
      <c r="N14" s="256"/>
      <c r="O14" s="262">
        <v>4</v>
      </c>
      <c r="P14" s="256">
        <v>158</v>
      </c>
      <c r="Q14" s="256"/>
      <c r="R14" s="256"/>
      <c r="S14" s="262">
        <v>3</v>
      </c>
      <c r="T14" s="256">
        <v>108</v>
      </c>
      <c r="U14" s="256"/>
      <c r="V14" s="256"/>
      <c r="W14" s="127">
        <f t="shared" si="5"/>
        <v>19</v>
      </c>
      <c r="X14" s="127">
        <f t="shared" si="6"/>
        <v>765</v>
      </c>
      <c r="Y14" s="127">
        <f t="shared" si="7"/>
        <v>4</v>
      </c>
      <c r="Z14" s="127">
        <f t="shared" si="8"/>
        <v>157</v>
      </c>
      <c r="AA14" s="472">
        <f t="shared" si="1"/>
        <v>0.20522875816993463</v>
      </c>
      <c r="AB14" s="168">
        <v>1</v>
      </c>
      <c r="AC14" s="133">
        <f t="shared" si="2"/>
        <v>-0.79477124183006542</v>
      </c>
      <c r="AD14" s="139">
        <f t="shared" si="3"/>
        <v>40.263157894736842</v>
      </c>
      <c r="AE14" s="245">
        <v>1</v>
      </c>
    </row>
    <row r="15" spans="1:33" ht="10.5" customHeight="1" x14ac:dyDescent="0.2">
      <c r="A15" s="62">
        <f t="shared" si="4"/>
        <v>9</v>
      </c>
      <c r="B15" s="51" t="s">
        <v>78</v>
      </c>
      <c r="C15" s="262">
        <v>5</v>
      </c>
      <c r="D15" s="256">
        <v>205</v>
      </c>
      <c r="E15" s="256">
        <v>5</v>
      </c>
      <c r="F15" s="256">
        <v>205</v>
      </c>
      <c r="G15" s="262">
        <v>5</v>
      </c>
      <c r="H15" s="256">
        <v>186</v>
      </c>
      <c r="I15" s="256">
        <v>5</v>
      </c>
      <c r="J15" s="256">
        <v>186</v>
      </c>
      <c r="K15" s="262">
        <v>5</v>
      </c>
      <c r="L15" s="256">
        <v>217</v>
      </c>
      <c r="M15" s="256">
        <v>5</v>
      </c>
      <c r="N15" s="256">
        <v>217</v>
      </c>
      <c r="O15" s="262">
        <v>4</v>
      </c>
      <c r="P15" s="256">
        <v>168</v>
      </c>
      <c r="Q15" s="256">
        <v>4</v>
      </c>
      <c r="R15" s="256">
        <v>168</v>
      </c>
      <c r="S15" s="262">
        <v>4</v>
      </c>
      <c r="T15" s="256">
        <v>160</v>
      </c>
      <c r="U15" s="256">
        <v>4</v>
      </c>
      <c r="V15" s="256">
        <v>160</v>
      </c>
      <c r="W15" s="127">
        <f t="shared" si="5"/>
        <v>23</v>
      </c>
      <c r="X15" s="127">
        <f t="shared" si="6"/>
        <v>936</v>
      </c>
      <c r="Y15" s="127">
        <f t="shared" si="7"/>
        <v>23</v>
      </c>
      <c r="Z15" s="127">
        <f t="shared" si="8"/>
        <v>936</v>
      </c>
      <c r="AA15" s="168">
        <f t="shared" si="1"/>
        <v>1</v>
      </c>
      <c r="AB15" s="168">
        <v>1</v>
      </c>
      <c r="AC15" s="133">
        <f t="shared" si="2"/>
        <v>0</v>
      </c>
      <c r="AD15" s="139">
        <f t="shared" si="3"/>
        <v>40.695652173913047</v>
      </c>
      <c r="AE15" s="245">
        <v>1</v>
      </c>
    </row>
    <row r="16" spans="1:33" ht="10.5" customHeight="1" x14ac:dyDescent="0.2">
      <c r="A16" s="62">
        <f t="shared" si="4"/>
        <v>10</v>
      </c>
      <c r="B16" s="51" t="s">
        <v>79</v>
      </c>
      <c r="C16" s="262">
        <v>7</v>
      </c>
      <c r="D16" s="256">
        <v>222</v>
      </c>
      <c r="E16" s="256">
        <v>7</v>
      </c>
      <c r="F16" s="256">
        <v>222</v>
      </c>
      <c r="G16" s="262">
        <v>6</v>
      </c>
      <c r="H16" s="256">
        <v>223</v>
      </c>
      <c r="I16" s="256">
        <v>6</v>
      </c>
      <c r="J16" s="256">
        <v>223</v>
      </c>
      <c r="K16" s="262">
        <v>7</v>
      </c>
      <c r="L16" s="256">
        <v>303</v>
      </c>
      <c r="M16" s="256">
        <v>7</v>
      </c>
      <c r="N16" s="256">
        <v>303</v>
      </c>
      <c r="O16" s="262">
        <v>7</v>
      </c>
      <c r="P16" s="256">
        <v>296</v>
      </c>
      <c r="Q16" s="256">
        <v>7</v>
      </c>
      <c r="R16" s="256">
        <v>296</v>
      </c>
      <c r="S16" s="262">
        <v>6</v>
      </c>
      <c r="T16" s="256">
        <v>205</v>
      </c>
      <c r="U16" s="256">
        <v>6</v>
      </c>
      <c r="V16" s="256">
        <v>205</v>
      </c>
      <c r="W16" s="127">
        <f t="shared" si="5"/>
        <v>33</v>
      </c>
      <c r="X16" s="127">
        <f t="shared" si="6"/>
        <v>1249</v>
      </c>
      <c r="Y16" s="127">
        <f t="shared" si="7"/>
        <v>33</v>
      </c>
      <c r="Z16" s="127">
        <f t="shared" si="8"/>
        <v>1249</v>
      </c>
      <c r="AA16" s="168">
        <f t="shared" si="1"/>
        <v>1</v>
      </c>
      <c r="AB16" s="168">
        <v>1</v>
      </c>
      <c r="AC16" s="133">
        <f t="shared" si="2"/>
        <v>0</v>
      </c>
      <c r="AD16" s="139">
        <f t="shared" si="3"/>
        <v>37.848484848484851</v>
      </c>
      <c r="AE16" s="245">
        <v>1</v>
      </c>
    </row>
    <row r="17" spans="1:31" ht="10.5" customHeight="1" x14ac:dyDescent="0.2">
      <c r="A17" s="62">
        <f t="shared" si="4"/>
        <v>11</v>
      </c>
      <c r="B17" s="64" t="s">
        <v>132</v>
      </c>
      <c r="C17" s="262">
        <v>4</v>
      </c>
      <c r="D17" s="256">
        <v>127</v>
      </c>
      <c r="E17" s="256">
        <v>4</v>
      </c>
      <c r="F17" s="256">
        <v>127</v>
      </c>
      <c r="G17" s="262">
        <v>4</v>
      </c>
      <c r="H17" s="256">
        <v>149</v>
      </c>
      <c r="I17" s="256">
        <v>4</v>
      </c>
      <c r="J17" s="256">
        <v>149</v>
      </c>
      <c r="K17" s="262">
        <v>4</v>
      </c>
      <c r="L17" s="256">
        <v>173</v>
      </c>
      <c r="M17" s="256">
        <v>4</v>
      </c>
      <c r="N17" s="256">
        <v>173</v>
      </c>
      <c r="O17" s="262">
        <v>2</v>
      </c>
      <c r="P17" s="256">
        <v>78</v>
      </c>
      <c r="Q17" s="256">
        <v>2</v>
      </c>
      <c r="R17" s="256">
        <v>78</v>
      </c>
      <c r="S17" s="262">
        <v>2</v>
      </c>
      <c r="T17" s="256">
        <v>78</v>
      </c>
      <c r="U17" s="256">
        <v>2</v>
      </c>
      <c r="V17" s="256">
        <v>78</v>
      </c>
      <c r="W17" s="127">
        <f t="shared" si="5"/>
        <v>16</v>
      </c>
      <c r="X17" s="127">
        <f t="shared" si="6"/>
        <v>605</v>
      </c>
      <c r="Y17" s="127">
        <f t="shared" si="7"/>
        <v>16</v>
      </c>
      <c r="Z17" s="127">
        <f t="shared" si="8"/>
        <v>605</v>
      </c>
      <c r="AA17" s="168">
        <f t="shared" si="1"/>
        <v>1</v>
      </c>
      <c r="AB17" s="131">
        <v>0</v>
      </c>
      <c r="AC17" s="134">
        <f t="shared" si="2"/>
        <v>1</v>
      </c>
      <c r="AD17" s="139">
        <f t="shared" si="3"/>
        <v>37.8125</v>
      </c>
      <c r="AE17" s="245">
        <v>1</v>
      </c>
    </row>
    <row r="18" spans="1:31" ht="10.5" customHeight="1" x14ac:dyDescent="0.2">
      <c r="A18" s="62">
        <f t="shared" si="4"/>
        <v>12</v>
      </c>
      <c r="B18" s="51" t="s">
        <v>80</v>
      </c>
      <c r="C18" s="372">
        <v>6</v>
      </c>
      <c r="D18" s="373">
        <v>259</v>
      </c>
      <c r="E18" s="373">
        <v>6</v>
      </c>
      <c r="F18" s="373">
        <v>259</v>
      </c>
      <c r="G18" s="372">
        <v>7</v>
      </c>
      <c r="H18" s="373">
        <v>268</v>
      </c>
      <c r="I18" s="373">
        <v>7</v>
      </c>
      <c r="J18" s="373">
        <v>268</v>
      </c>
      <c r="K18" s="372">
        <v>6</v>
      </c>
      <c r="L18" s="373">
        <v>267</v>
      </c>
      <c r="M18" s="373">
        <v>6</v>
      </c>
      <c r="N18" s="373">
        <v>267</v>
      </c>
      <c r="O18" s="372">
        <v>6</v>
      </c>
      <c r="P18" s="373">
        <v>230</v>
      </c>
      <c r="Q18" s="373">
        <v>6</v>
      </c>
      <c r="R18" s="373">
        <v>230</v>
      </c>
      <c r="S18" s="372">
        <v>5</v>
      </c>
      <c r="T18" s="373">
        <v>172</v>
      </c>
      <c r="U18" s="373">
        <v>5</v>
      </c>
      <c r="V18" s="373">
        <v>172</v>
      </c>
      <c r="W18" s="127">
        <f t="shared" si="5"/>
        <v>30</v>
      </c>
      <c r="X18" s="127">
        <f t="shared" si="6"/>
        <v>1196</v>
      </c>
      <c r="Y18" s="127">
        <f t="shared" si="7"/>
        <v>30</v>
      </c>
      <c r="Z18" s="127">
        <f t="shared" si="8"/>
        <v>1196</v>
      </c>
      <c r="AA18" s="168">
        <f t="shared" si="1"/>
        <v>1</v>
      </c>
      <c r="AB18" s="168">
        <v>1</v>
      </c>
      <c r="AC18" s="133">
        <f t="shared" si="2"/>
        <v>0</v>
      </c>
      <c r="AD18" s="139">
        <f t="shared" si="3"/>
        <v>39.866666666666667</v>
      </c>
      <c r="AE18" s="245">
        <v>1</v>
      </c>
    </row>
    <row r="19" spans="1:31" ht="10.5" customHeight="1" x14ac:dyDescent="0.2">
      <c r="A19" s="63">
        <f t="shared" si="4"/>
        <v>13</v>
      </c>
      <c r="B19" s="51" t="s">
        <v>81</v>
      </c>
      <c r="C19" s="262">
        <v>4</v>
      </c>
      <c r="D19" s="256">
        <v>133</v>
      </c>
      <c r="E19" s="256">
        <v>4</v>
      </c>
      <c r="F19" s="256">
        <v>133</v>
      </c>
      <c r="G19" s="262">
        <v>3</v>
      </c>
      <c r="H19" s="256">
        <v>132</v>
      </c>
      <c r="I19" s="256">
        <v>3</v>
      </c>
      <c r="J19" s="256">
        <v>132</v>
      </c>
      <c r="K19" s="262">
        <v>4</v>
      </c>
      <c r="L19" s="256">
        <v>167</v>
      </c>
      <c r="M19" s="256">
        <v>4</v>
      </c>
      <c r="N19" s="256">
        <v>167</v>
      </c>
      <c r="O19" s="262">
        <v>3</v>
      </c>
      <c r="P19" s="256">
        <v>145</v>
      </c>
      <c r="Q19" s="256">
        <v>3</v>
      </c>
      <c r="R19" s="256">
        <v>145</v>
      </c>
      <c r="S19" s="262">
        <v>2</v>
      </c>
      <c r="T19" s="256">
        <v>98</v>
      </c>
      <c r="U19" s="256">
        <v>2</v>
      </c>
      <c r="V19" s="256">
        <v>98</v>
      </c>
      <c r="W19" s="127">
        <f t="shared" si="5"/>
        <v>16</v>
      </c>
      <c r="X19" s="127">
        <f t="shared" si="6"/>
        <v>675</v>
      </c>
      <c r="Y19" s="127">
        <f t="shared" si="7"/>
        <v>16</v>
      </c>
      <c r="Z19" s="127">
        <f t="shared" si="8"/>
        <v>675</v>
      </c>
      <c r="AA19" s="168">
        <f t="shared" si="1"/>
        <v>1</v>
      </c>
      <c r="AB19" s="168">
        <v>1</v>
      </c>
      <c r="AC19" s="133">
        <f t="shared" si="2"/>
        <v>0</v>
      </c>
      <c r="AD19" s="139">
        <f t="shared" si="3"/>
        <v>42.1875</v>
      </c>
      <c r="AE19" s="245">
        <v>2</v>
      </c>
    </row>
    <row r="20" spans="1:31" ht="10.5" customHeight="1" x14ac:dyDescent="0.2">
      <c r="A20" s="62">
        <f t="shared" si="4"/>
        <v>14</v>
      </c>
      <c r="B20" s="51" t="s">
        <v>82</v>
      </c>
      <c r="C20" s="367">
        <v>4</v>
      </c>
      <c r="D20" s="367">
        <v>178</v>
      </c>
      <c r="E20" s="367">
        <v>4</v>
      </c>
      <c r="F20" s="367">
        <v>178</v>
      </c>
      <c r="G20" s="367">
        <v>5</v>
      </c>
      <c r="H20" s="367">
        <v>199</v>
      </c>
      <c r="I20" s="367">
        <v>5</v>
      </c>
      <c r="J20" s="367">
        <v>199</v>
      </c>
      <c r="K20" s="367">
        <v>5</v>
      </c>
      <c r="L20" s="367">
        <v>211</v>
      </c>
      <c r="M20" s="367">
        <v>5</v>
      </c>
      <c r="N20" s="367">
        <v>211</v>
      </c>
      <c r="O20" s="367">
        <v>4</v>
      </c>
      <c r="P20" s="367">
        <v>176</v>
      </c>
      <c r="Q20" s="367">
        <v>4</v>
      </c>
      <c r="R20" s="367">
        <v>176</v>
      </c>
      <c r="S20" s="367">
        <v>4</v>
      </c>
      <c r="T20" s="367">
        <v>151</v>
      </c>
      <c r="U20" s="367">
        <v>4</v>
      </c>
      <c r="V20" s="367">
        <v>151</v>
      </c>
      <c r="W20" s="127">
        <f t="shared" si="5"/>
        <v>22</v>
      </c>
      <c r="X20" s="127">
        <f t="shared" si="6"/>
        <v>915</v>
      </c>
      <c r="Y20" s="127">
        <f t="shared" si="7"/>
        <v>22</v>
      </c>
      <c r="Z20" s="127">
        <f t="shared" si="8"/>
        <v>915</v>
      </c>
      <c r="AA20" s="168">
        <f t="shared" si="1"/>
        <v>1</v>
      </c>
      <c r="AB20" s="168">
        <v>1</v>
      </c>
      <c r="AC20" s="133">
        <f t="shared" si="2"/>
        <v>0</v>
      </c>
      <c r="AD20" s="139">
        <f t="shared" si="3"/>
        <v>41.590909090909093</v>
      </c>
      <c r="AE20" s="245">
        <v>2</v>
      </c>
    </row>
    <row r="21" spans="1:31" ht="10.5" customHeight="1" x14ac:dyDescent="0.2">
      <c r="A21" s="62">
        <f t="shared" si="4"/>
        <v>15</v>
      </c>
      <c r="B21" s="51" t="s">
        <v>83</v>
      </c>
      <c r="C21" s="374">
        <v>6</v>
      </c>
      <c r="D21" s="261">
        <v>194</v>
      </c>
      <c r="E21" s="261">
        <v>6</v>
      </c>
      <c r="F21" s="261">
        <v>194</v>
      </c>
      <c r="G21" s="374">
        <v>6</v>
      </c>
      <c r="H21" s="261">
        <v>194</v>
      </c>
      <c r="I21" s="261">
        <v>6</v>
      </c>
      <c r="J21" s="261">
        <v>194</v>
      </c>
      <c r="K21" s="374">
        <v>7</v>
      </c>
      <c r="L21" s="261">
        <v>229</v>
      </c>
      <c r="M21" s="261">
        <v>7</v>
      </c>
      <c r="N21" s="261">
        <v>229</v>
      </c>
      <c r="O21" s="374">
        <v>5</v>
      </c>
      <c r="P21" s="261">
        <v>183</v>
      </c>
      <c r="Q21" s="261">
        <v>5</v>
      </c>
      <c r="R21" s="261">
        <v>183</v>
      </c>
      <c r="S21" s="374">
        <v>5</v>
      </c>
      <c r="T21" s="261">
        <v>150</v>
      </c>
      <c r="U21" s="261">
        <v>5</v>
      </c>
      <c r="V21" s="261">
        <v>150</v>
      </c>
      <c r="W21" s="127">
        <f t="shared" si="5"/>
        <v>29</v>
      </c>
      <c r="X21" s="127">
        <f t="shared" si="6"/>
        <v>950</v>
      </c>
      <c r="Y21" s="127">
        <f t="shared" si="7"/>
        <v>29</v>
      </c>
      <c r="Z21" s="127">
        <f t="shared" si="8"/>
        <v>950</v>
      </c>
      <c r="AA21" s="168">
        <f t="shared" si="1"/>
        <v>1</v>
      </c>
      <c r="AB21" s="168">
        <v>1</v>
      </c>
      <c r="AC21" s="133">
        <f t="shared" si="2"/>
        <v>0</v>
      </c>
      <c r="AD21" s="139">
        <f t="shared" si="3"/>
        <v>32.758620689655174</v>
      </c>
      <c r="AE21" s="245">
        <v>1</v>
      </c>
    </row>
    <row r="22" spans="1:31" ht="10.5" customHeight="1" x14ac:dyDescent="0.2">
      <c r="A22" s="62">
        <f t="shared" si="4"/>
        <v>16</v>
      </c>
      <c r="B22" s="51" t="s">
        <v>84</v>
      </c>
      <c r="C22" s="262">
        <v>6</v>
      </c>
      <c r="D22" s="256">
        <v>204</v>
      </c>
      <c r="E22" s="256">
        <v>6</v>
      </c>
      <c r="F22" s="256">
        <v>204</v>
      </c>
      <c r="G22" s="262">
        <v>5</v>
      </c>
      <c r="H22" s="256">
        <v>184</v>
      </c>
      <c r="I22" s="256">
        <v>5</v>
      </c>
      <c r="J22" s="256">
        <v>184</v>
      </c>
      <c r="K22" s="262">
        <v>6</v>
      </c>
      <c r="L22" s="256">
        <v>226</v>
      </c>
      <c r="M22" s="256">
        <v>6</v>
      </c>
      <c r="N22" s="256">
        <v>226</v>
      </c>
      <c r="O22" s="262">
        <v>6</v>
      </c>
      <c r="P22" s="256">
        <v>207</v>
      </c>
      <c r="Q22" s="256">
        <v>6</v>
      </c>
      <c r="R22" s="256">
        <v>207</v>
      </c>
      <c r="S22" s="262">
        <v>5</v>
      </c>
      <c r="T22" s="256">
        <v>175</v>
      </c>
      <c r="U22" s="256">
        <v>5</v>
      </c>
      <c r="V22" s="256">
        <v>175</v>
      </c>
      <c r="W22" s="127">
        <f t="shared" si="5"/>
        <v>28</v>
      </c>
      <c r="X22" s="127">
        <f t="shared" si="6"/>
        <v>996</v>
      </c>
      <c r="Y22" s="127">
        <f t="shared" si="7"/>
        <v>28</v>
      </c>
      <c r="Z22" s="127">
        <f t="shared" si="8"/>
        <v>996</v>
      </c>
      <c r="AA22" s="168">
        <f t="shared" si="1"/>
        <v>1</v>
      </c>
      <c r="AB22" s="168">
        <v>1</v>
      </c>
      <c r="AC22" s="133">
        <f t="shared" si="2"/>
        <v>0</v>
      </c>
      <c r="AD22" s="139">
        <f t="shared" si="3"/>
        <v>35.571428571428569</v>
      </c>
      <c r="AE22" s="245">
        <v>2</v>
      </c>
    </row>
    <row r="23" spans="1:31" ht="10.5" customHeight="1" x14ac:dyDescent="0.2">
      <c r="A23" s="62">
        <f t="shared" si="4"/>
        <v>17</v>
      </c>
      <c r="B23" s="51" t="s">
        <v>85</v>
      </c>
      <c r="C23" s="262">
        <v>3</v>
      </c>
      <c r="D23" s="256">
        <v>111</v>
      </c>
      <c r="E23" s="256">
        <v>3</v>
      </c>
      <c r="F23" s="256">
        <v>111</v>
      </c>
      <c r="G23" s="262">
        <v>3</v>
      </c>
      <c r="H23" s="256">
        <v>127</v>
      </c>
      <c r="I23" s="256">
        <v>3</v>
      </c>
      <c r="J23" s="256">
        <v>127</v>
      </c>
      <c r="K23" s="262">
        <v>3</v>
      </c>
      <c r="L23" s="256">
        <v>115</v>
      </c>
      <c r="M23" s="256">
        <v>3</v>
      </c>
      <c r="N23" s="256">
        <v>115</v>
      </c>
      <c r="O23" s="262">
        <v>3</v>
      </c>
      <c r="P23" s="256">
        <v>129</v>
      </c>
      <c r="Q23" s="256">
        <v>3</v>
      </c>
      <c r="R23" s="256">
        <v>129</v>
      </c>
      <c r="S23" s="262">
        <v>2</v>
      </c>
      <c r="T23" s="256">
        <v>84</v>
      </c>
      <c r="U23" s="256">
        <v>2</v>
      </c>
      <c r="V23" s="256">
        <v>84</v>
      </c>
      <c r="W23" s="127">
        <f t="shared" si="5"/>
        <v>14</v>
      </c>
      <c r="X23" s="127">
        <f t="shared" si="6"/>
        <v>566</v>
      </c>
      <c r="Y23" s="127">
        <f t="shared" si="7"/>
        <v>14</v>
      </c>
      <c r="Z23" s="127">
        <f t="shared" si="8"/>
        <v>566</v>
      </c>
      <c r="AA23" s="168">
        <f t="shared" si="1"/>
        <v>1</v>
      </c>
      <c r="AB23" s="168">
        <v>1</v>
      </c>
      <c r="AC23" s="133">
        <f t="shared" si="2"/>
        <v>0</v>
      </c>
      <c r="AD23" s="139">
        <f t="shared" si="3"/>
        <v>40.428571428571431</v>
      </c>
      <c r="AE23" s="245">
        <v>1</v>
      </c>
    </row>
    <row r="24" spans="1:31" ht="10.5" customHeight="1" x14ac:dyDescent="0.2">
      <c r="A24" s="62">
        <f t="shared" si="4"/>
        <v>18</v>
      </c>
      <c r="B24" s="51" t="s">
        <v>86</v>
      </c>
      <c r="C24" s="374">
        <v>6</v>
      </c>
      <c r="D24" s="261">
        <v>241</v>
      </c>
      <c r="E24" s="261">
        <v>6</v>
      </c>
      <c r="F24" s="261">
        <v>241</v>
      </c>
      <c r="G24" s="374">
        <v>6</v>
      </c>
      <c r="H24" s="261">
        <v>243</v>
      </c>
      <c r="I24" s="261">
        <v>6</v>
      </c>
      <c r="J24" s="261">
        <v>243</v>
      </c>
      <c r="K24" s="374">
        <v>6</v>
      </c>
      <c r="L24" s="261">
        <v>262</v>
      </c>
      <c r="M24" s="261">
        <v>6</v>
      </c>
      <c r="N24" s="261">
        <v>262</v>
      </c>
      <c r="O24" s="374">
        <v>5</v>
      </c>
      <c r="P24" s="261">
        <v>213</v>
      </c>
      <c r="Q24" s="261">
        <v>5</v>
      </c>
      <c r="R24" s="261">
        <v>213</v>
      </c>
      <c r="S24" s="374">
        <v>5</v>
      </c>
      <c r="T24" s="261">
        <v>160</v>
      </c>
      <c r="U24" s="261">
        <v>5</v>
      </c>
      <c r="V24" s="261">
        <v>160</v>
      </c>
      <c r="W24" s="127">
        <f t="shared" si="5"/>
        <v>28</v>
      </c>
      <c r="X24" s="127">
        <f t="shared" si="6"/>
        <v>1119</v>
      </c>
      <c r="Y24" s="127">
        <f t="shared" si="7"/>
        <v>28</v>
      </c>
      <c r="Z24" s="127">
        <f t="shared" si="6"/>
        <v>1119</v>
      </c>
      <c r="AA24" s="168">
        <f t="shared" si="1"/>
        <v>1</v>
      </c>
      <c r="AB24" s="168">
        <v>1</v>
      </c>
      <c r="AC24" s="133">
        <f t="shared" si="2"/>
        <v>0</v>
      </c>
      <c r="AD24" s="139">
        <f t="shared" si="3"/>
        <v>39.964285714285715</v>
      </c>
      <c r="AE24" s="245">
        <v>1</v>
      </c>
    </row>
    <row r="25" spans="1:31" ht="10.5" customHeight="1" x14ac:dyDescent="0.2">
      <c r="A25" s="62">
        <f t="shared" si="4"/>
        <v>19</v>
      </c>
      <c r="B25" s="51" t="s">
        <v>87</v>
      </c>
      <c r="C25" s="262">
        <v>6</v>
      </c>
      <c r="D25" s="256">
        <v>186</v>
      </c>
      <c r="E25" s="256">
        <v>6</v>
      </c>
      <c r="F25" s="256">
        <v>186</v>
      </c>
      <c r="G25" s="262">
        <v>6</v>
      </c>
      <c r="H25" s="256">
        <v>186</v>
      </c>
      <c r="I25" s="256">
        <v>6</v>
      </c>
      <c r="J25" s="256">
        <v>186</v>
      </c>
      <c r="K25" s="262">
        <v>6</v>
      </c>
      <c r="L25" s="256">
        <v>201</v>
      </c>
      <c r="M25" s="256">
        <v>6</v>
      </c>
      <c r="N25" s="256">
        <v>201</v>
      </c>
      <c r="O25" s="262">
        <v>5</v>
      </c>
      <c r="P25" s="256">
        <v>146</v>
      </c>
      <c r="Q25" s="256">
        <v>5</v>
      </c>
      <c r="R25" s="256">
        <v>146</v>
      </c>
      <c r="S25" s="262">
        <v>5</v>
      </c>
      <c r="T25" s="256">
        <v>136</v>
      </c>
      <c r="U25" s="256">
        <v>5</v>
      </c>
      <c r="V25" s="256">
        <v>136</v>
      </c>
      <c r="W25" s="127">
        <f t="shared" si="5"/>
        <v>28</v>
      </c>
      <c r="X25" s="127">
        <f t="shared" si="6"/>
        <v>855</v>
      </c>
      <c r="Y25" s="127">
        <f t="shared" si="7"/>
        <v>28</v>
      </c>
      <c r="Z25" s="127">
        <f t="shared" si="8"/>
        <v>855</v>
      </c>
      <c r="AA25" s="168">
        <f t="shared" si="1"/>
        <v>1</v>
      </c>
      <c r="AB25" s="168">
        <v>1</v>
      </c>
      <c r="AC25" s="133">
        <f t="shared" si="2"/>
        <v>0</v>
      </c>
      <c r="AD25" s="139">
        <f t="shared" si="3"/>
        <v>30.535714285714285</v>
      </c>
      <c r="AE25" s="245">
        <v>1</v>
      </c>
    </row>
    <row r="26" spans="1:31" ht="10.5" customHeight="1" x14ac:dyDescent="0.2">
      <c r="A26" s="63">
        <f t="shared" si="4"/>
        <v>20</v>
      </c>
      <c r="B26" s="51" t="s">
        <v>88</v>
      </c>
      <c r="C26" s="262">
        <v>5</v>
      </c>
      <c r="D26" s="256">
        <v>154</v>
      </c>
      <c r="E26" s="256">
        <v>5</v>
      </c>
      <c r="F26" s="256">
        <v>154</v>
      </c>
      <c r="G26" s="262">
        <v>4</v>
      </c>
      <c r="H26" s="256">
        <v>152</v>
      </c>
      <c r="I26" s="256">
        <v>4</v>
      </c>
      <c r="J26" s="256">
        <v>152</v>
      </c>
      <c r="K26" s="262">
        <v>5</v>
      </c>
      <c r="L26" s="256">
        <v>190</v>
      </c>
      <c r="M26" s="256">
        <v>5</v>
      </c>
      <c r="N26" s="256">
        <v>190</v>
      </c>
      <c r="O26" s="262">
        <v>4</v>
      </c>
      <c r="P26" s="256">
        <v>162</v>
      </c>
      <c r="Q26" s="256">
        <v>4</v>
      </c>
      <c r="R26" s="256">
        <v>162</v>
      </c>
      <c r="S26" s="262">
        <v>4</v>
      </c>
      <c r="T26" s="256">
        <v>147</v>
      </c>
      <c r="U26" s="256">
        <v>4</v>
      </c>
      <c r="V26" s="256">
        <v>147</v>
      </c>
      <c r="W26" s="127">
        <f t="shared" si="5"/>
        <v>22</v>
      </c>
      <c r="X26" s="127">
        <f t="shared" si="6"/>
        <v>805</v>
      </c>
      <c r="Y26" s="127">
        <f t="shared" si="7"/>
        <v>22</v>
      </c>
      <c r="Z26" s="127">
        <f t="shared" si="8"/>
        <v>805</v>
      </c>
      <c r="AA26" s="168">
        <f t="shared" si="1"/>
        <v>1</v>
      </c>
      <c r="AB26" s="168">
        <v>1</v>
      </c>
      <c r="AC26" s="133">
        <f t="shared" si="2"/>
        <v>0</v>
      </c>
      <c r="AD26" s="139">
        <f t="shared" si="3"/>
        <v>36.590909090909093</v>
      </c>
      <c r="AE26" s="245">
        <v>1</v>
      </c>
    </row>
    <row r="27" spans="1:31" ht="10.5" customHeight="1" x14ac:dyDescent="0.2">
      <c r="A27" s="62">
        <f t="shared" si="4"/>
        <v>21</v>
      </c>
      <c r="B27" s="64" t="s">
        <v>241</v>
      </c>
      <c r="C27" s="262">
        <v>3</v>
      </c>
      <c r="D27" s="256">
        <v>100</v>
      </c>
      <c r="E27" s="256">
        <v>3</v>
      </c>
      <c r="F27" s="256">
        <v>100</v>
      </c>
      <c r="G27" s="262">
        <v>3</v>
      </c>
      <c r="H27" s="256">
        <v>83</v>
      </c>
      <c r="I27" s="256">
        <v>3</v>
      </c>
      <c r="J27" s="256">
        <v>83</v>
      </c>
      <c r="K27" s="262">
        <v>3</v>
      </c>
      <c r="L27" s="256">
        <v>119</v>
      </c>
      <c r="M27" s="256">
        <v>3</v>
      </c>
      <c r="N27" s="256">
        <v>119</v>
      </c>
      <c r="O27" s="262">
        <v>3</v>
      </c>
      <c r="P27" s="256">
        <v>99</v>
      </c>
      <c r="Q27" s="256">
        <v>3</v>
      </c>
      <c r="R27" s="256">
        <v>99</v>
      </c>
      <c r="S27" s="262">
        <v>3</v>
      </c>
      <c r="T27" s="256">
        <v>90</v>
      </c>
      <c r="U27" s="256">
        <v>3</v>
      </c>
      <c r="V27" s="256">
        <v>90</v>
      </c>
      <c r="W27" s="127">
        <f t="shared" si="5"/>
        <v>15</v>
      </c>
      <c r="X27" s="127">
        <f t="shared" si="6"/>
        <v>491</v>
      </c>
      <c r="Y27" s="127">
        <f t="shared" si="7"/>
        <v>15</v>
      </c>
      <c r="Z27" s="127">
        <f t="shared" si="8"/>
        <v>491</v>
      </c>
      <c r="AA27" s="168">
        <f t="shared" si="1"/>
        <v>1</v>
      </c>
      <c r="AB27" s="168">
        <v>1</v>
      </c>
      <c r="AC27" s="133">
        <f t="shared" si="2"/>
        <v>0</v>
      </c>
      <c r="AD27" s="139">
        <f t="shared" si="3"/>
        <v>32.733333333333334</v>
      </c>
      <c r="AE27" s="245">
        <v>1</v>
      </c>
    </row>
    <row r="28" spans="1:31" ht="10.5" customHeight="1" x14ac:dyDescent="0.2">
      <c r="A28" s="62">
        <f t="shared" si="4"/>
        <v>22</v>
      </c>
      <c r="B28" s="51" t="s">
        <v>89</v>
      </c>
      <c r="C28" s="367">
        <v>3</v>
      </c>
      <c r="D28" s="367">
        <v>95</v>
      </c>
      <c r="E28" s="367">
        <v>3</v>
      </c>
      <c r="F28" s="367">
        <v>95</v>
      </c>
      <c r="G28" s="367">
        <v>3</v>
      </c>
      <c r="H28" s="367">
        <v>105</v>
      </c>
      <c r="I28" s="367">
        <v>3</v>
      </c>
      <c r="J28" s="367">
        <v>105</v>
      </c>
      <c r="K28" s="367">
        <v>3</v>
      </c>
      <c r="L28" s="367">
        <v>101</v>
      </c>
      <c r="M28" s="367">
        <v>3</v>
      </c>
      <c r="N28" s="367">
        <v>101</v>
      </c>
      <c r="O28" s="367">
        <v>2</v>
      </c>
      <c r="P28" s="367">
        <v>69</v>
      </c>
      <c r="Q28" s="367">
        <v>2</v>
      </c>
      <c r="R28" s="367">
        <v>69</v>
      </c>
      <c r="S28" s="367">
        <v>2</v>
      </c>
      <c r="T28" s="367">
        <v>68</v>
      </c>
      <c r="U28" s="367">
        <v>2</v>
      </c>
      <c r="V28" s="367">
        <v>68</v>
      </c>
      <c r="W28" s="127">
        <f t="shared" si="5"/>
        <v>13</v>
      </c>
      <c r="X28" s="127">
        <f t="shared" si="6"/>
        <v>438</v>
      </c>
      <c r="Y28" s="127">
        <f t="shared" si="7"/>
        <v>13</v>
      </c>
      <c r="Z28" s="127">
        <f t="shared" si="8"/>
        <v>438</v>
      </c>
      <c r="AA28" s="168">
        <f t="shared" si="1"/>
        <v>1</v>
      </c>
      <c r="AB28" s="168">
        <v>1</v>
      </c>
      <c r="AC28" s="134">
        <f t="shared" si="2"/>
        <v>0</v>
      </c>
      <c r="AD28" s="139">
        <f t="shared" si="3"/>
        <v>33.692307692307693</v>
      </c>
      <c r="AE28" s="245">
        <v>1</v>
      </c>
    </row>
    <row r="29" spans="1:31" ht="10.5" customHeight="1" x14ac:dyDescent="0.2">
      <c r="A29" s="62">
        <f t="shared" si="4"/>
        <v>23</v>
      </c>
      <c r="B29" s="51" t="s">
        <v>90</v>
      </c>
      <c r="C29" s="367">
        <v>2</v>
      </c>
      <c r="D29" s="367">
        <v>64</v>
      </c>
      <c r="E29" s="367">
        <v>2</v>
      </c>
      <c r="F29" s="367">
        <v>64</v>
      </c>
      <c r="G29" s="367">
        <v>2</v>
      </c>
      <c r="H29" s="367">
        <v>70</v>
      </c>
      <c r="I29" s="367">
        <v>2</v>
      </c>
      <c r="J29" s="367">
        <v>70</v>
      </c>
      <c r="K29" s="367">
        <v>2</v>
      </c>
      <c r="L29" s="367">
        <v>53</v>
      </c>
      <c r="M29" s="367">
        <v>2</v>
      </c>
      <c r="N29" s="367">
        <v>53</v>
      </c>
      <c r="O29" s="367">
        <v>2</v>
      </c>
      <c r="P29" s="367">
        <v>66</v>
      </c>
      <c r="Q29" s="367">
        <v>2</v>
      </c>
      <c r="R29" s="367">
        <v>66</v>
      </c>
      <c r="S29" s="367">
        <v>2</v>
      </c>
      <c r="T29" s="367">
        <v>53</v>
      </c>
      <c r="U29" s="367">
        <v>2</v>
      </c>
      <c r="V29" s="367">
        <v>53</v>
      </c>
      <c r="W29" s="127">
        <f t="shared" si="5"/>
        <v>10</v>
      </c>
      <c r="X29" s="127">
        <f t="shared" si="6"/>
        <v>306</v>
      </c>
      <c r="Y29" s="127">
        <f t="shared" si="7"/>
        <v>10</v>
      </c>
      <c r="Z29" s="127">
        <f t="shared" si="8"/>
        <v>306</v>
      </c>
      <c r="AA29" s="168">
        <f t="shared" si="1"/>
        <v>1</v>
      </c>
      <c r="AB29" s="168">
        <v>1</v>
      </c>
      <c r="AC29" s="133">
        <f t="shared" si="2"/>
        <v>0</v>
      </c>
      <c r="AD29" s="139">
        <f t="shared" si="3"/>
        <v>30.6</v>
      </c>
      <c r="AE29" s="245">
        <v>1</v>
      </c>
    </row>
    <row r="30" spans="1:31" ht="10.5" customHeight="1" x14ac:dyDescent="0.2">
      <c r="A30" s="62">
        <f t="shared" si="4"/>
        <v>24</v>
      </c>
      <c r="B30" s="51" t="s">
        <v>91</v>
      </c>
      <c r="C30" s="262">
        <v>6</v>
      </c>
      <c r="D30" s="256">
        <v>193</v>
      </c>
      <c r="E30" s="256">
        <v>6</v>
      </c>
      <c r="F30" s="256">
        <v>193</v>
      </c>
      <c r="G30" s="262">
        <v>6</v>
      </c>
      <c r="H30" s="256">
        <v>236</v>
      </c>
      <c r="I30" s="256">
        <v>6</v>
      </c>
      <c r="J30" s="256">
        <v>236</v>
      </c>
      <c r="K30" s="262">
        <v>7</v>
      </c>
      <c r="L30" s="256">
        <v>267</v>
      </c>
      <c r="M30" s="256">
        <v>7</v>
      </c>
      <c r="N30" s="256">
        <v>267</v>
      </c>
      <c r="O30" s="262">
        <v>6</v>
      </c>
      <c r="P30" s="256">
        <v>221</v>
      </c>
      <c r="Q30" s="256">
        <v>6</v>
      </c>
      <c r="R30" s="256">
        <v>221</v>
      </c>
      <c r="S30" s="262">
        <v>5</v>
      </c>
      <c r="T30" s="256">
        <v>176</v>
      </c>
      <c r="U30" s="256">
        <v>5</v>
      </c>
      <c r="V30" s="256">
        <v>176</v>
      </c>
      <c r="W30" s="127">
        <f t="shared" si="5"/>
        <v>30</v>
      </c>
      <c r="X30" s="127">
        <f t="shared" si="6"/>
        <v>1093</v>
      </c>
      <c r="Y30" s="127">
        <f t="shared" si="7"/>
        <v>30</v>
      </c>
      <c r="Z30" s="127">
        <f t="shared" si="8"/>
        <v>1093</v>
      </c>
      <c r="AA30" s="168">
        <f t="shared" si="1"/>
        <v>1</v>
      </c>
      <c r="AB30" s="168">
        <v>1</v>
      </c>
      <c r="AC30" s="133">
        <f t="shared" si="2"/>
        <v>0</v>
      </c>
      <c r="AD30" s="139">
        <f t="shared" si="3"/>
        <v>36.43333333333333</v>
      </c>
      <c r="AE30" s="245">
        <v>1</v>
      </c>
    </row>
    <row r="31" spans="1:31" ht="10.5" customHeight="1" x14ac:dyDescent="0.2">
      <c r="A31" s="62">
        <f t="shared" si="4"/>
        <v>25</v>
      </c>
      <c r="B31" s="51" t="s">
        <v>92</v>
      </c>
      <c r="C31" s="262">
        <v>4</v>
      </c>
      <c r="D31" s="256">
        <v>134</v>
      </c>
      <c r="E31" s="256">
        <v>4</v>
      </c>
      <c r="F31" s="256">
        <v>134</v>
      </c>
      <c r="G31" s="262">
        <v>6</v>
      </c>
      <c r="H31" s="256">
        <v>190</v>
      </c>
      <c r="I31" s="256">
        <v>6</v>
      </c>
      <c r="J31" s="256">
        <v>190</v>
      </c>
      <c r="K31" s="262">
        <v>6</v>
      </c>
      <c r="L31" s="256">
        <v>189</v>
      </c>
      <c r="M31" s="256">
        <v>6</v>
      </c>
      <c r="N31" s="256">
        <v>189</v>
      </c>
      <c r="O31" s="262">
        <v>5</v>
      </c>
      <c r="P31" s="256">
        <v>177</v>
      </c>
      <c r="Q31" s="256">
        <v>5</v>
      </c>
      <c r="R31" s="256">
        <v>177</v>
      </c>
      <c r="S31" s="262">
        <v>4</v>
      </c>
      <c r="T31" s="256">
        <v>122</v>
      </c>
      <c r="U31" s="256">
        <v>4</v>
      </c>
      <c r="V31" s="256">
        <v>122</v>
      </c>
      <c r="W31" s="127">
        <f t="shared" si="5"/>
        <v>25</v>
      </c>
      <c r="X31" s="127">
        <f t="shared" si="6"/>
        <v>812</v>
      </c>
      <c r="Y31" s="127">
        <f t="shared" si="7"/>
        <v>25</v>
      </c>
      <c r="Z31" s="127">
        <f t="shared" si="8"/>
        <v>812</v>
      </c>
      <c r="AA31" s="168">
        <f t="shared" si="1"/>
        <v>1</v>
      </c>
      <c r="AB31" s="168">
        <v>1</v>
      </c>
      <c r="AC31" s="133">
        <f t="shared" si="2"/>
        <v>0</v>
      </c>
      <c r="AD31" s="139">
        <f t="shared" si="3"/>
        <v>32.479999999999997</v>
      </c>
      <c r="AE31" s="245">
        <v>1</v>
      </c>
    </row>
    <row r="32" spans="1:31" ht="10.5" customHeight="1" x14ac:dyDescent="0.2">
      <c r="A32" s="62">
        <f t="shared" si="4"/>
        <v>26</v>
      </c>
      <c r="B32" s="51" t="s">
        <v>93</v>
      </c>
      <c r="C32" s="262">
        <v>5</v>
      </c>
      <c r="D32" s="256">
        <v>167</v>
      </c>
      <c r="E32" s="256">
        <v>5</v>
      </c>
      <c r="F32" s="256">
        <v>167</v>
      </c>
      <c r="G32" s="262">
        <v>5</v>
      </c>
      <c r="H32" s="256">
        <v>146</v>
      </c>
      <c r="I32" s="256"/>
      <c r="J32" s="256"/>
      <c r="K32" s="262">
        <v>5</v>
      </c>
      <c r="L32" s="256">
        <v>167</v>
      </c>
      <c r="M32" s="256"/>
      <c r="N32" s="256"/>
      <c r="O32" s="262">
        <v>5</v>
      </c>
      <c r="P32" s="256">
        <v>147</v>
      </c>
      <c r="Q32" s="256"/>
      <c r="R32" s="256"/>
      <c r="S32" s="262">
        <v>4</v>
      </c>
      <c r="T32" s="256">
        <v>124</v>
      </c>
      <c r="U32" s="256">
        <v>4</v>
      </c>
      <c r="V32" s="256">
        <v>124</v>
      </c>
      <c r="W32" s="127">
        <f t="shared" si="5"/>
        <v>24</v>
      </c>
      <c r="X32" s="127">
        <f t="shared" si="6"/>
        <v>751</v>
      </c>
      <c r="Y32" s="127">
        <f t="shared" si="7"/>
        <v>9</v>
      </c>
      <c r="Z32" s="127">
        <f t="shared" si="8"/>
        <v>291</v>
      </c>
      <c r="AA32" s="472">
        <f t="shared" si="1"/>
        <v>0.38748335552596536</v>
      </c>
      <c r="AB32" s="168">
        <v>1</v>
      </c>
      <c r="AC32" s="133">
        <f t="shared" si="2"/>
        <v>-0.61251664447403464</v>
      </c>
      <c r="AD32" s="139">
        <f t="shared" si="3"/>
        <v>31.291666666666668</v>
      </c>
      <c r="AE32" s="245">
        <v>2</v>
      </c>
    </row>
    <row r="33" spans="1:31" ht="10.5" customHeight="1" x14ac:dyDescent="0.2">
      <c r="A33" s="62">
        <f t="shared" si="4"/>
        <v>27</v>
      </c>
      <c r="B33" s="51" t="s">
        <v>94</v>
      </c>
      <c r="C33" s="262">
        <v>4</v>
      </c>
      <c r="D33" s="256">
        <v>140</v>
      </c>
      <c r="E33" s="256">
        <v>4</v>
      </c>
      <c r="F33" s="256">
        <v>140</v>
      </c>
      <c r="G33" s="256">
        <v>4</v>
      </c>
      <c r="H33" s="256">
        <v>122</v>
      </c>
      <c r="I33" s="256">
        <v>4</v>
      </c>
      <c r="J33" s="256">
        <v>122</v>
      </c>
      <c r="K33" s="256">
        <v>3</v>
      </c>
      <c r="L33" s="256">
        <v>121</v>
      </c>
      <c r="M33" s="256">
        <v>3</v>
      </c>
      <c r="N33" s="256">
        <v>121</v>
      </c>
      <c r="O33" s="256">
        <v>3</v>
      </c>
      <c r="P33" s="256">
        <v>77</v>
      </c>
      <c r="Q33" s="256">
        <v>3</v>
      </c>
      <c r="R33" s="256">
        <v>77</v>
      </c>
      <c r="S33" s="256">
        <v>3</v>
      </c>
      <c r="T33" s="256">
        <v>85</v>
      </c>
      <c r="U33" s="256">
        <v>3</v>
      </c>
      <c r="V33" s="256">
        <v>85</v>
      </c>
      <c r="W33" s="127">
        <f t="shared" si="5"/>
        <v>17</v>
      </c>
      <c r="X33" s="127">
        <f t="shared" si="6"/>
        <v>545</v>
      </c>
      <c r="Y33" s="127">
        <f t="shared" si="7"/>
        <v>17</v>
      </c>
      <c r="Z33" s="127">
        <f t="shared" si="8"/>
        <v>545</v>
      </c>
      <c r="AA33" s="168">
        <f t="shared" si="1"/>
        <v>1</v>
      </c>
      <c r="AB33" s="168">
        <v>1</v>
      </c>
      <c r="AC33" s="134">
        <f t="shared" si="2"/>
        <v>0</v>
      </c>
      <c r="AD33" s="139">
        <f t="shared" si="3"/>
        <v>32.058823529411768</v>
      </c>
      <c r="AE33" s="245">
        <v>1</v>
      </c>
    </row>
    <row r="34" spans="1:31" ht="10.5" customHeight="1" x14ac:dyDescent="0.2">
      <c r="A34" s="63">
        <f t="shared" si="4"/>
        <v>28</v>
      </c>
      <c r="B34" s="51" t="s">
        <v>95</v>
      </c>
      <c r="C34" s="367">
        <v>3</v>
      </c>
      <c r="D34" s="367">
        <v>70</v>
      </c>
      <c r="E34" s="367">
        <v>3</v>
      </c>
      <c r="F34" s="367">
        <v>70</v>
      </c>
      <c r="G34" s="367">
        <v>4</v>
      </c>
      <c r="H34" s="367">
        <v>83</v>
      </c>
      <c r="I34" s="367">
        <v>4</v>
      </c>
      <c r="J34" s="367">
        <v>83</v>
      </c>
      <c r="K34" s="367">
        <v>4</v>
      </c>
      <c r="L34" s="367">
        <v>94</v>
      </c>
      <c r="M34" s="367">
        <v>4</v>
      </c>
      <c r="N34" s="367">
        <v>94</v>
      </c>
      <c r="O34" s="367">
        <v>4</v>
      </c>
      <c r="P34" s="367">
        <v>97</v>
      </c>
      <c r="Q34" s="367">
        <v>4</v>
      </c>
      <c r="R34" s="367">
        <v>97</v>
      </c>
      <c r="S34" s="367">
        <v>3</v>
      </c>
      <c r="T34" s="367">
        <v>86</v>
      </c>
      <c r="U34" s="367">
        <v>3</v>
      </c>
      <c r="V34" s="367">
        <v>86</v>
      </c>
      <c r="W34" s="127">
        <f t="shared" si="5"/>
        <v>18</v>
      </c>
      <c r="X34" s="127">
        <f t="shared" si="6"/>
        <v>430</v>
      </c>
      <c r="Y34" s="127">
        <f t="shared" si="7"/>
        <v>18</v>
      </c>
      <c r="Z34" s="127">
        <f t="shared" si="8"/>
        <v>430</v>
      </c>
      <c r="AA34" s="168">
        <f t="shared" si="1"/>
        <v>1</v>
      </c>
      <c r="AB34" s="168">
        <v>1</v>
      </c>
      <c r="AC34" s="133">
        <f t="shared" si="2"/>
        <v>0</v>
      </c>
      <c r="AD34" s="139">
        <f t="shared" si="3"/>
        <v>23.888888888888889</v>
      </c>
      <c r="AE34" s="245">
        <v>3</v>
      </c>
    </row>
    <row r="35" spans="1:31" ht="10.5" customHeight="1" x14ac:dyDescent="0.2">
      <c r="A35" s="62">
        <f t="shared" si="4"/>
        <v>29</v>
      </c>
      <c r="B35" s="51" t="s">
        <v>96</v>
      </c>
      <c r="C35" s="367">
        <v>4</v>
      </c>
      <c r="D35" s="367">
        <v>116</v>
      </c>
      <c r="E35" s="367">
        <v>4</v>
      </c>
      <c r="F35" s="367">
        <v>116</v>
      </c>
      <c r="G35" s="367">
        <v>4</v>
      </c>
      <c r="H35" s="367">
        <v>114</v>
      </c>
      <c r="I35" s="367">
        <v>4</v>
      </c>
      <c r="J35" s="367">
        <v>114</v>
      </c>
      <c r="K35" s="367">
        <v>4</v>
      </c>
      <c r="L35" s="367">
        <v>116</v>
      </c>
      <c r="M35" s="367">
        <v>4</v>
      </c>
      <c r="N35" s="367">
        <v>116</v>
      </c>
      <c r="O35" s="367">
        <v>4</v>
      </c>
      <c r="P35" s="367">
        <v>117</v>
      </c>
      <c r="Q35" s="367">
        <v>4</v>
      </c>
      <c r="R35" s="367">
        <v>117</v>
      </c>
      <c r="S35" s="367">
        <v>3</v>
      </c>
      <c r="T35" s="367">
        <v>99</v>
      </c>
      <c r="U35" s="367">
        <v>3</v>
      </c>
      <c r="V35" s="367">
        <v>99</v>
      </c>
      <c r="W35" s="127">
        <f t="shared" si="5"/>
        <v>19</v>
      </c>
      <c r="X35" s="127">
        <f t="shared" si="6"/>
        <v>562</v>
      </c>
      <c r="Y35" s="127">
        <f t="shared" si="7"/>
        <v>19</v>
      </c>
      <c r="Z35" s="127">
        <f t="shared" si="8"/>
        <v>562</v>
      </c>
      <c r="AA35" s="168">
        <f t="shared" si="1"/>
        <v>1</v>
      </c>
      <c r="AB35" s="168">
        <v>1</v>
      </c>
      <c r="AC35" s="133">
        <f t="shared" si="2"/>
        <v>0</v>
      </c>
      <c r="AD35" s="139">
        <f t="shared" si="3"/>
        <v>29.578947368421051</v>
      </c>
      <c r="AE35" s="245">
        <v>1</v>
      </c>
    </row>
    <row r="36" spans="1:31" ht="10.5" customHeight="1" x14ac:dyDescent="0.2">
      <c r="A36" s="62">
        <f t="shared" si="4"/>
        <v>30</v>
      </c>
      <c r="B36" s="51" t="s">
        <v>97</v>
      </c>
      <c r="C36" s="262">
        <v>6</v>
      </c>
      <c r="D36" s="256">
        <v>270</v>
      </c>
      <c r="E36" s="256">
        <v>6</v>
      </c>
      <c r="F36" s="256">
        <v>270</v>
      </c>
      <c r="G36" s="262">
        <v>6</v>
      </c>
      <c r="H36" s="256">
        <v>241</v>
      </c>
      <c r="I36" s="256">
        <v>6</v>
      </c>
      <c r="J36" s="256">
        <v>241</v>
      </c>
      <c r="K36" s="262">
        <v>7</v>
      </c>
      <c r="L36" s="256">
        <v>277</v>
      </c>
      <c r="M36" s="256">
        <v>7</v>
      </c>
      <c r="N36" s="256">
        <v>277</v>
      </c>
      <c r="O36" s="262">
        <v>6</v>
      </c>
      <c r="P36" s="256">
        <v>245</v>
      </c>
      <c r="Q36" s="256">
        <v>6</v>
      </c>
      <c r="R36" s="256">
        <v>245</v>
      </c>
      <c r="S36" s="262">
        <v>5</v>
      </c>
      <c r="T36" s="256">
        <v>154</v>
      </c>
      <c r="U36" s="256">
        <v>5</v>
      </c>
      <c r="V36" s="256">
        <v>154</v>
      </c>
      <c r="W36" s="127">
        <f t="shared" si="5"/>
        <v>30</v>
      </c>
      <c r="X36" s="127">
        <f t="shared" si="6"/>
        <v>1187</v>
      </c>
      <c r="Y36" s="127">
        <f t="shared" si="7"/>
        <v>30</v>
      </c>
      <c r="Z36" s="127">
        <f t="shared" si="8"/>
        <v>1187</v>
      </c>
      <c r="AA36" s="168">
        <f t="shared" si="1"/>
        <v>1</v>
      </c>
      <c r="AB36" s="131">
        <v>0</v>
      </c>
      <c r="AC36" s="134">
        <f t="shared" si="2"/>
        <v>1</v>
      </c>
      <c r="AD36" s="139">
        <f t="shared" si="3"/>
        <v>39.56666666666667</v>
      </c>
      <c r="AE36" s="245">
        <v>1</v>
      </c>
    </row>
    <row r="37" spans="1:31" ht="10.5" customHeight="1" x14ac:dyDescent="0.2">
      <c r="A37" s="62">
        <f t="shared" si="4"/>
        <v>31</v>
      </c>
      <c r="B37" s="51" t="s">
        <v>98</v>
      </c>
      <c r="C37" s="262">
        <v>4</v>
      </c>
      <c r="D37" s="256">
        <v>162</v>
      </c>
      <c r="E37" s="256">
        <v>4</v>
      </c>
      <c r="F37" s="256">
        <v>162</v>
      </c>
      <c r="G37" s="262">
        <v>4</v>
      </c>
      <c r="H37" s="256">
        <v>134</v>
      </c>
      <c r="I37" s="256">
        <v>4</v>
      </c>
      <c r="J37" s="256">
        <v>134</v>
      </c>
      <c r="K37" s="262">
        <v>5</v>
      </c>
      <c r="L37" s="256">
        <v>191</v>
      </c>
      <c r="M37" s="256">
        <v>5</v>
      </c>
      <c r="N37" s="256">
        <v>191</v>
      </c>
      <c r="O37" s="262">
        <v>5</v>
      </c>
      <c r="P37" s="256">
        <v>154</v>
      </c>
      <c r="Q37" s="256">
        <v>5</v>
      </c>
      <c r="R37" s="256">
        <v>154</v>
      </c>
      <c r="S37" s="262">
        <v>4</v>
      </c>
      <c r="T37" s="256">
        <v>136</v>
      </c>
      <c r="U37" s="256">
        <v>4</v>
      </c>
      <c r="V37" s="256">
        <v>136</v>
      </c>
      <c r="W37" s="127">
        <f t="shared" si="5"/>
        <v>22</v>
      </c>
      <c r="X37" s="127">
        <f t="shared" si="6"/>
        <v>777</v>
      </c>
      <c r="Y37" s="127">
        <f t="shared" si="7"/>
        <v>22</v>
      </c>
      <c r="Z37" s="127">
        <f t="shared" si="8"/>
        <v>777</v>
      </c>
      <c r="AA37" s="168">
        <f t="shared" si="1"/>
        <v>1</v>
      </c>
      <c r="AB37" s="168">
        <v>1</v>
      </c>
      <c r="AC37" s="133">
        <f t="shared" si="2"/>
        <v>0</v>
      </c>
      <c r="AD37" s="139">
        <f t="shared" si="3"/>
        <v>35.31818181818182</v>
      </c>
      <c r="AE37" s="245">
        <v>1</v>
      </c>
    </row>
    <row r="38" spans="1:31" ht="10.5" customHeight="1" x14ac:dyDescent="0.2">
      <c r="A38" s="62">
        <f t="shared" si="4"/>
        <v>32</v>
      </c>
      <c r="B38" s="51" t="s">
        <v>99</v>
      </c>
      <c r="C38" s="262">
        <v>6</v>
      </c>
      <c r="D38" s="256">
        <v>188</v>
      </c>
      <c r="E38" s="256">
        <v>6</v>
      </c>
      <c r="F38" s="256">
        <v>188</v>
      </c>
      <c r="G38" s="262">
        <v>6</v>
      </c>
      <c r="H38" s="256">
        <v>195</v>
      </c>
      <c r="I38" s="256">
        <v>6</v>
      </c>
      <c r="J38" s="256">
        <v>195</v>
      </c>
      <c r="K38" s="262">
        <v>6</v>
      </c>
      <c r="L38" s="256">
        <v>217</v>
      </c>
      <c r="M38" s="256">
        <v>6</v>
      </c>
      <c r="N38" s="256">
        <v>217</v>
      </c>
      <c r="O38" s="262">
        <v>5</v>
      </c>
      <c r="P38" s="256">
        <v>199</v>
      </c>
      <c r="Q38" s="256">
        <v>5</v>
      </c>
      <c r="R38" s="256">
        <v>199</v>
      </c>
      <c r="S38" s="262">
        <v>5</v>
      </c>
      <c r="T38" s="256">
        <v>172</v>
      </c>
      <c r="U38" s="256">
        <v>5</v>
      </c>
      <c r="V38" s="256">
        <v>172</v>
      </c>
      <c r="W38" s="127">
        <f t="shared" si="5"/>
        <v>28</v>
      </c>
      <c r="X38" s="127">
        <f t="shared" si="6"/>
        <v>971</v>
      </c>
      <c r="Y38" s="127">
        <f t="shared" si="7"/>
        <v>28</v>
      </c>
      <c r="Z38" s="127">
        <f t="shared" si="8"/>
        <v>971</v>
      </c>
      <c r="AA38" s="168">
        <f t="shared" si="1"/>
        <v>1</v>
      </c>
      <c r="AB38" s="168">
        <v>1</v>
      </c>
      <c r="AC38" s="133">
        <f t="shared" si="2"/>
        <v>0</v>
      </c>
      <c r="AD38" s="139">
        <f t="shared" si="3"/>
        <v>34.678571428571431</v>
      </c>
      <c r="AE38" s="245">
        <v>1</v>
      </c>
    </row>
    <row r="39" spans="1:31" ht="10.5" customHeight="1" x14ac:dyDescent="0.2">
      <c r="A39" s="62">
        <f t="shared" si="4"/>
        <v>33</v>
      </c>
      <c r="B39" s="51" t="s">
        <v>100</v>
      </c>
      <c r="C39" s="262">
        <v>6</v>
      </c>
      <c r="D39" s="256">
        <v>261</v>
      </c>
      <c r="E39" s="256">
        <v>6</v>
      </c>
      <c r="F39" s="256">
        <v>261</v>
      </c>
      <c r="G39" s="262">
        <v>6</v>
      </c>
      <c r="H39" s="256">
        <v>270</v>
      </c>
      <c r="I39" s="256">
        <v>6</v>
      </c>
      <c r="J39" s="256">
        <v>270</v>
      </c>
      <c r="K39" s="262">
        <v>7</v>
      </c>
      <c r="L39" s="256">
        <v>309</v>
      </c>
      <c r="M39" s="256">
        <v>7</v>
      </c>
      <c r="N39" s="256">
        <v>309</v>
      </c>
      <c r="O39" s="262">
        <v>6</v>
      </c>
      <c r="P39" s="256">
        <v>244</v>
      </c>
      <c r="Q39" s="256">
        <v>6</v>
      </c>
      <c r="R39" s="256">
        <v>244</v>
      </c>
      <c r="S39" s="262">
        <v>6</v>
      </c>
      <c r="T39" s="256">
        <v>234</v>
      </c>
      <c r="U39" s="256">
        <v>6</v>
      </c>
      <c r="V39" s="256">
        <v>234</v>
      </c>
      <c r="W39" s="127">
        <f t="shared" si="5"/>
        <v>31</v>
      </c>
      <c r="X39" s="127">
        <f t="shared" si="6"/>
        <v>1318</v>
      </c>
      <c r="Y39" s="127">
        <f t="shared" si="7"/>
        <v>31</v>
      </c>
      <c r="Z39" s="127">
        <f t="shared" si="8"/>
        <v>1318</v>
      </c>
      <c r="AA39" s="168">
        <f t="shared" si="1"/>
        <v>1</v>
      </c>
      <c r="AB39" s="168">
        <v>1</v>
      </c>
      <c r="AC39" s="134">
        <f t="shared" si="2"/>
        <v>0</v>
      </c>
      <c r="AD39" s="139">
        <f t="shared" si="3"/>
        <v>42.516129032258064</v>
      </c>
      <c r="AE39" s="245">
        <v>1</v>
      </c>
    </row>
    <row r="40" spans="1:31" ht="10.5" customHeight="1" x14ac:dyDescent="0.2">
      <c r="A40" s="62">
        <f t="shared" si="4"/>
        <v>34</v>
      </c>
      <c r="B40" s="51" t="s">
        <v>101</v>
      </c>
      <c r="C40" s="262">
        <v>7</v>
      </c>
      <c r="D40" s="256">
        <v>293</v>
      </c>
      <c r="E40" s="256">
        <v>7</v>
      </c>
      <c r="F40" s="256">
        <v>293</v>
      </c>
      <c r="G40" s="262">
        <v>7</v>
      </c>
      <c r="H40" s="256">
        <v>272</v>
      </c>
      <c r="I40" s="256">
        <v>7</v>
      </c>
      <c r="J40" s="256">
        <v>272</v>
      </c>
      <c r="K40" s="262">
        <v>7</v>
      </c>
      <c r="L40" s="256">
        <v>312</v>
      </c>
      <c r="M40" s="256">
        <v>7</v>
      </c>
      <c r="N40" s="256">
        <v>312</v>
      </c>
      <c r="O40" s="262">
        <v>7</v>
      </c>
      <c r="P40" s="256">
        <v>299</v>
      </c>
      <c r="Q40" s="256">
        <v>7</v>
      </c>
      <c r="R40" s="256">
        <v>299</v>
      </c>
      <c r="S40" s="262">
        <v>6</v>
      </c>
      <c r="T40" s="256">
        <v>235</v>
      </c>
      <c r="U40" s="256">
        <v>6</v>
      </c>
      <c r="V40" s="256">
        <v>235</v>
      </c>
      <c r="W40" s="127">
        <f t="shared" si="5"/>
        <v>34</v>
      </c>
      <c r="X40" s="127">
        <f t="shared" si="6"/>
        <v>1411</v>
      </c>
      <c r="Y40" s="127">
        <f t="shared" si="7"/>
        <v>34</v>
      </c>
      <c r="Z40" s="127">
        <f t="shared" si="8"/>
        <v>1411</v>
      </c>
      <c r="AA40" s="168">
        <f t="shared" si="1"/>
        <v>1</v>
      </c>
      <c r="AB40" s="168">
        <v>1</v>
      </c>
      <c r="AC40" s="133">
        <f t="shared" si="2"/>
        <v>0</v>
      </c>
      <c r="AD40" s="139">
        <f t="shared" si="3"/>
        <v>41.5</v>
      </c>
      <c r="AE40" s="245">
        <v>1</v>
      </c>
    </row>
    <row r="41" spans="1:31" ht="10.5" customHeight="1" x14ac:dyDescent="0.2">
      <c r="A41" s="63">
        <f t="shared" si="4"/>
        <v>35</v>
      </c>
      <c r="B41" s="51" t="s">
        <v>102</v>
      </c>
      <c r="C41" s="262">
        <v>4</v>
      </c>
      <c r="D41" s="256">
        <v>161</v>
      </c>
      <c r="E41" s="256">
        <v>4</v>
      </c>
      <c r="F41" s="256">
        <v>161</v>
      </c>
      <c r="G41" s="262">
        <v>4</v>
      </c>
      <c r="H41" s="256">
        <v>153</v>
      </c>
      <c r="I41" s="256">
        <v>4</v>
      </c>
      <c r="J41" s="256">
        <v>153</v>
      </c>
      <c r="K41" s="262">
        <v>3</v>
      </c>
      <c r="L41" s="256">
        <v>162</v>
      </c>
      <c r="M41" s="256">
        <v>3</v>
      </c>
      <c r="N41" s="256">
        <v>162</v>
      </c>
      <c r="O41" s="262">
        <v>3</v>
      </c>
      <c r="P41" s="256">
        <v>120</v>
      </c>
      <c r="Q41" s="256">
        <v>3</v>
      </c>
      <c r="R41" s="256">
        <v>120</v>
      </c>
      <c r="S41" s="262">
        <v>2</v>
      </c>
      <c r="T41" s="256">
        <v>103</v>
      </c>
      <c r="U41" s="256">
        <v>2</v>
      </c>
      <c r="V41" s="256">
        <v>103</v>
      </c>
      <c r="W41" s="127">
        <f t="shared" si="5"/>
        <v>16</v>
      </c>
      <c r="X41" s="127">
        <f t="shared" si="6"/>
        <v>699</v>
      </c>
      <c r="Y41" s="127">
        <f t="shared" si="7"/>
        <v>16</v>
      </c>
      <c r="Z41" s="127">
        <f t="shared" si="8"/>
        <v>699</v>
      </c>
      <c r="AA41" s="168">
        <f t="shared" si="1"/>
        <v>1</v>
      </c>
      <c r="AB41" s="168">
        <v>1</v>
      </c>
      <c r="AC41" s="133">
        <f t="shared" si="2"/>
        <v>0</v>
      </c>
      <c r="AD41" s="139">
        <f t="shared" si="3"/>
        <v>43.6875</v>
      </c>
      <c r="AE41" s="245">
        <v>1</v>
      </c>
    </row>
    <row r="42" spans="1:31" ht="10.5" customHeight="1" x14ac:dyDescent="0.2">
      <c r="A42" s="63">
        <f t="shared" si="4"/>
        <v>36</v>
      </c>
      <c r="B42" s="51" t="s">
        <v>103</v>
      </c>
      <c r="C42" s="367">
        <v>7</v>
      </c>
      <c r="D42" s="367">
        <v>331</v>
      </c>
      <c r="E42" s="367">
        <v>7</v>
      </c>
      <c r="F42" s="367">
        <v>331</v>
      </c>
      <c r="G42" s="367">
        <v>6</v>
      </c>
      <c r="H42" s="367">
        <v>306</v>
      </c>
      <c r="I42" s="367">
        <v>6</v>
      </c>
      <c r="J42" s="367">
        <v>306</v>
      </c>
      <c r="K42" s="367">
        <v>6</v>
      </c>
      <c r="L42" s="367">
        <v>286</v>
      </c>
      <c r="M42" s="367">
        <v>6</v>
      </c>
      <c r="N42" s="367">
        <v>286</v>
      </c>
      <c r="O42" s="367">
        <v>6</v>
      </c>
      <c r="P42" s="367">
        <v>266</v>
      </c>
      <c r="Q42" s="367">
        <v>6</v>
      </c>
      <c r="R42" s="367">
        <v>266</v>
      </c>
      <c r="S42" s="367">
        <v>5</v>
      </c>
      <c r="T42" s="367">
        <v>212</v>
      </c>
      <c r="U42" s="367">
        <v>5</v>
      </c>
      <c r="V42" s="367">
        <v>212</v>
      </c>
      <c r="W42" s="127">
        <f t="shared" si="5"/>
        <v>30</v>
      </c>
      <c r="X42" s="127">
        <f t="shared" si="6"/>
        <v>1401</v>
      </c>
      <c r="Y42" s="127">
        <f t="shared" si="7"/>
        <v>30</v>
      </c>
      <c r="Z42" s="127">
        <f t="shared" si="8"/>
        <v>1401</v>
      </c>
      <c r="AA42" s="168">
        <f t="shared" si="1"/>
        <v>1</v>
      </c>
      <c r="AB42" s="131">
        <v>0.87489214840379637</v>
      </c>
      <c r="AC42" s="133">
        <f t="shared" si="2"/>
        <v>0.12510785159620363</v>
      </c>
      <c r="AD42" s="139">
        <f t="shared" si="3"/>
        <v>46.7</v>
      </c>
      <c r="AE42" s="245">
        <v>1</v>
      </c>
    </row>
    <row r="43" spans="1:31" ht="10.5" customHeight="1" x14ac:dyDescent="0.2">
      <c r="A43" s="62">
        <f t="shared" si="4"/>
        <v>37</v>
      </c>
      <c r="B43" s="64" t="s">
        <v>242</v>
      </c>
      <c r="C43" s="262">
        <v>6</v>
      </c>
      <c r="D43" s="256">
        <v>217</v>
      </c>
      <c r="E43" s="256">
        <v>6</v>
      </c>
      <c r="F43" s="256">
        <v>217</v>
      </c>
      <c r="G43" s="262">
        <v>7</v>
      </c>
      <c r="H43" s="256">
        <v>223</v>
      </c>
      <c r="I43" s="256">
        <v>7</v>
      </c>
      <c r="J43" s="256">
        <v>223</v>
      </c>
      <c r="K43" s="262">
        <v>7</v>
      </c>
      <c r="L43" s="256">
        <v>280</v>
      </c>
      <c r="M43" s="256">
        <v>7</v>
      </c>
      <c r="N43" s="256">
        <v>280</v>
      </c>
      <c r="O43" s="262">
        <v>5</v>
      </c>
      <c r="P43" s="256">
        <v>198</v>
      </c>
      <c r="Q43" s="256">
        <v>5</v>
      </c>
      <c r="R43" s="256">
        <v>198</v>
      </c>
      <c r="S43" s="262">
        <v>5</v>
      </c>
      <c r="T43" s="256">
        <v>170</v>
      </c>
      <c r="U43" s="256">
        <v>5</v>
      </c>
      <c r="V43" s="256">
        <v>170</v>
      </c>
      <c r="W43" s="127">
        <f t="shared" si="5"/>
        <v>30</v>
      </c>
      <c r="X43" s="127">
        <f t="shared" si="6"/>
        <v>1088</v>
      </c>
      <c r="Y43" s="127">
        <f t="shared" si="7"/>
        <v>30</v>
      </c>
      <c r="Z43" s="127">
        <f t="shared" si="8"/>
        <v>1088</v>
      </c>
      <c r="AA43" s="168">
        <f t="shared" si="1"/>
        <v>1</v>
      </c>
      <c r="AB43" s="168">
        <v>1</v>
      </c>
      <c r="AC43" s="133">
        <f t="shared" si="2"/>
        <v>0</v>
      </c>
      <c r="AD43" s="139">
        <f t="shared" si="3"/>
        <v>36.266666666666666</v>
      </c>
      <c r="AE43" s="245">
        <v>1</v>
      </c>
    </row>
    <row r="44" spans="1:31" ht="10.5" customHeight="1" x14ac:dyDescent="0.2">
      <c r="A44" s="62">
        <f t="shared" si="4"/>
        <v>38</v>
      </c>
      <c r="B44" s="64" t="s">
        <v>243</v>
      </c>
      <c r="C44" s="262">
        <v>7</v>
      </c>
      <c r="D44" s="256">
        <v>277</v>
      </c>
      <c r="E44" s="256">
        <v>7</v>
      </c>
      <c r="F44" s="256">
        <v>277</v>
      </c>
      <c r="G44" s="262">
        <v>6</v>
      </c>
      <c r="H44" s="256">
        <v>254</v>
      </c>
      <c r="I44" s="256">
        <v>6</v>
      </c>
      <c r="J44" s="256">
        <v>254</v>
      </c>
      <c r="K44" s="262">
        <v>7</v>
      </c>
      <c r="L44" s="256">
        <v>314</v>
      </c>
      <c r="M44" s="256">
        <v>7</v>
      </c>
      <c r="N44" s="256">
        <v>314</v>
      </c>
      <c r="O44" s="262">
        <v>6</v>
      </c>
      <c r="P44" s="256">
        <v>307</v>
      </c>
      <c r="Q44" s="256">
        <v>6</v>
      </c>
      <c r="R44" s="256">
        <v>307</v>
      </c>
      <c r="S44" s="262">
        <v>5</v>
      </c>
      <c r="T44" s="256">
        <v>245</v>
      </c>
      <c r="U44" s="256">
        <v>5</v>
      </c>
      <c r="V44" s="256">
        <v>245</v>
      </c>
      <c r="W44" s="127">
        <f t="shared" si="5"/>
        <v>31</v>
      </c>
      <c r="X44" s="127">
        <f t="shared" si="6"/>
        <v>1397</v>
      </c>
      <c r="Y44" s="127">
        <f t="shared" si="7"/>
        <v>31</v>
      </c>
      <c r="Z44" s="127">
        <f t="shared" si="8"/>
        <v>1397</v>
      </c>
      <c r="AA44" s="168">
        <f t="shared" si="1"/>
        <v>1</v>
      </c>
      <c r="AB44" s="168">
        <v>1</v>
      </c>
      <c r="AC44" s="134">
        <f t="shared" si="2"/>
        <v>0</v>
      </c>
      <c r="AD44" s="139">
        <f t="shared" si="3"/>
        <v>45.064516129032256</v>
      </c>
      <c r="AE44" s="245">
        <v>1</v>
      </c>
    </row>
    <row r="45" spans="1:31" ht="10.5" customHeight="1" x14ac:dyDescent="0.2">
      <c r="A45" s="62">
        <f t="shared" si="4"/>
        <v>39</v>
      </c>
      <c r="B45" s="64" t="s">
        <v>244</v>
      </c>
      <c r="C45" s="262">
        <v>6</v>
      </c>
      <c r="D45" s="256">
        <v>201</v>
      </c>
      <c r="E45" s="256">
        <v>6</v>
      </c>
      <c r="F45" s="256">
        <v>201</v>
      </c>
      <c r="G45" s="262">
        <v>5</v>
      </c>
      <c r="H45" s="256">
        <v>201</v>
      </c>
      <c r="I45" s="256">
        <v>5</v>
      </c>
      <c r="J45" s="256">
        <v>201</v>
      </c>
      <c r="K45" s="262">
        <v>5</v>
      </c>
      <c r="L45" s="256">
        <v>204</v>
      </c>
      <c r="M45" s="256">
        <v>5</v>
      </c>
      <c r="N45" s="256">
        <v>204</v>
      </c>
      <c r="O45" s="262">
        <v>5</v>
      </c>
      <c r="P45" s="256">
        <v>215</v>
      </c>
      <c r="Q45" s="256">
        <v>5</v>
      </c>
      <c r="R45" s="256">
        <v>215</v>
      </c>
      <c r="S45" s="262">
        <v>4</v>
      </c>
      <c r="T45" s="256">
        <v>190</v>
      </c>
      <c r="U45" s="256">
        <v>4</v>
      </c>
      <c r="V45" s="256">
        <v>190</v>
      </c>
      <c r="W45" s="127">
        <f t="shared" ref="W45" si="15">C45+G45+K45+O45+S45</f>
        <v>25</v>
      </c>
      <c r="X45" s="127">
        <f t="shared" ref="X45" si="16">D45+H45+L45+P45+T45</f>
        <v>1011</v>
      </c>
      <c r="Y45" s="127">
        <f t="shared" ref="Y45" si="17">E45+I45+M45+Q45+U45</f>
        <v>25</v>
      </c>
      <c r="Z45" s="127">
        <f t="shared" ref="Z45" si="18">F45+J45+N45+R45+V45</f>
        <v>1011</v>
      </c>
      <c r="AA45" s="168">
        <f t="shared" ref="AA45" si="19">Z45/X45</f>
        <v>1</v>
      </c>
      <c r="AB45" s="131">
        <v>0</v>
      </c>
      <c r="AC45" s="134">
        <f t="shared" ref="AC45" si="20">AA45-AB45</f>
        <v>1</v>
      </c>
      <c r="AD45" s="139">
        <f t="shared" ref="AD45" si="21">X45/W45</f>
        <v>40.44</v>
      </c>
      <c r="AE45" s="245">
        <v>1</v>
      </c>
    </row>
    <row r="46" spans="1:31" ht="10.5" customHeight="1" x14ac:dyDescent="0.2">
      <c r="A46" s="62">
        <f t="shared" si="4"/>
        <v>40</v>
      </c>
      <c r="B46" s="64" t="s">
        <v>293</v>
      </c>
      <c r="C46" s="262">
        <v>5</v>
      </c>
      <c r="D46" s="256">
        <v>278</v>
      </c>
      <c r="E46" s="262">
        <v>5</v>
      </c>
      <c r="F46" s="256">
        <v>278</v>
      </c>
      <c r="G46" s="262">
        <v>5</v>
      </c>
      <c r="H46" s="256">
        <v>252</v>
      </c>
      <c r="I46" s="262">
        <v>5</v>
      </c>
      <c r="J46" s="256">
        <v>252</v>
      </c>
      <c r="K46" s="262">
        <v>6</v>
      </c>
      <c r="L46" s="256">
        <v>316</v>
      </c>
      <c r="M46" s="262">
        <v>6</v>
      </c>
      <c r="N46" s="256">
        <v>316</v>
      </c>
      <c r="O46" s="262">
        <v>5</v>
      </c>
      <c r="P46" s="256">
        <v>217</v>
      </c>
      <c r="Q46" s="262">
        <v>5</v>
      </c>
      <c r="R46" s="256">
        <v>217</v>
      </c>
      <c r="S46" s="262">
        <v>3</v>
      </c>
      <c r="T46" s="256">
        <v>115</v>
      </c>
      <c r="U46" s="262">
        <v>3</v>
      </c>
      <c r="V46" s="256">
        <v>115</v>
      </c>
      <c r="W46" s="127">
        <f t="shared" si="5"/>
        <v>24</v>
      </c>
      <c r="X46" s="127">
        <f t="shared" si="6"/>
        <v>1178</v>
      </c>
      <c r="Y46" s="127">
        <f t="shared" si="7"/>
        <v>24</v>
      </c>
      <c r="Z46" s="127">
        <f t="shared" si="8"/>
        <v>1178</v>
      </c>
      <c r="AA46" s="168">
        <f t="shared" si="1"/>
        <v>1</v>
      </c>
      <c r="AB46" s="168">
        <v>1</v>
      </c>
      <c r="AC46" s="134">
        <f t="shared" si="2"/>
        <v>0</v>
      </c>
      <c r="AD46" s="139">
        <f t="shared" si="3"/>
        <v>49.083333333333336</v>
      </c>
      <c r="AE46" s="245">
        <v>1</v>
      </c>
    </row>
    <row r="47" spans="1:31" ht="10.5" customHeight="1" x14ac:dyDescent="0.2">
      <c r="C47" s="135"/>
      <c r="D47" s="135"/>
      <c r="E47" s="135"/>
      <c r="F47" s="135"/>
      <c r="G47" s="135"/>
      <c r="H47" s="135"/>
      <c r="I47" s="135"/>
      <c r="J47" s="135"/>
      <c r="K47" s="135"/>
      <c r="L47" s="135"/>
      <c r="M47" s="135"/>
      <c r="N47" s="135"/>
      <c r="O47" s="135"/>
      <c r="P47" s="135"/>
      <c r="Q47" s="135"/>
      <c r="R47" s="135"/>
      <c r="S47" s="135"/>
      <c r="T47" s="135"/>
      <c r="U47" s="135"/>
      <c r="V47" s="135"/>
      <c r="Z47" s="137" t="s">
        <v>186</v>
      </c>
      <c r="AA47" s="137">
        <f>SUMIF(AA7:AA46,"100%")</f>
        <v>37</v>
      </c>
      <c r="AB47" s="59">
        <f>SUMIF(AB7:AB46,"100%")</f>
        <v>33</v>
      </c>
    </row>
    <row r="48" spans="1:31" ht="10.5" customHeight="1" x14ac:dyDescent="0.2">
      <c r="C48" s="135"/>
      <c r="D48" s="135"/>
      <c r="E48" s="135"/>
      <c r="F48" s="135"/>
      <c r="G48" s="135"/>
      <c r="H48" s="135"/>
      <c r="I48" s="135"/>
      <c r="J48" s="135"/>
      <c r="K48" s="135"/>
      <c r="L48" s="135"/>
      <c r="M48" s="135"/>
      <c r="N48" s="135"/>
      <c r="O48" s="135"/>
      <c r="P48" s="135"/>
      <c r="Q48" s="135"/>
      <c r="R48" s="135"/>
      <c r="S48" s="135"/>
      <c r="T48" s="135"/>
      <c r="U48" s="135"/>
      <c r="V48" s="135"/>
      <c r="W48" s="58"/>
      <c r="X48" s="58"/>
      <c r="Y48" s="58"/>
      <c r="Z48" s="136"/>
      <c r="AA48" s="137" t="str">
        <f>"Tăng/ giảm:  "&amp;AA47-AB47</f>
        <v>Tăng/ giảm:  4</v>
      </c>
    </row>
    <row r="49" spans="1:31" ht="10.5" customHeight="1" x14ac:dyDescent="0.2">
      <c r="A49" s="27">
        <v>1</v>
      </c>
      <c r="B49" s="138" t="s">
        <v>105</v>
      </c>
      <c r="C49" s="262">
        <v>7</v>
      </c>
      <c r="D49" s="256">
        <v>47</v>
      </c>
      <c r="E49" s="256"/>
      <c r="F49" s="256"/>
      <c r="G49" s="262"/>
      <c r="H49" s="256"/>
      <c r="I49" s="256"/>
      <c r="J49" s="256"/>
      <c r="K49" s="262">
        <v>1</v>
      </c>
      <c r="L49" s="256">
        <v>7</v>
      </c>
      <c r="M49" s="256"/>
      <c r="N49" s="256"/>
      <c r="O49" s="262">
        <v>1</v>
      </c>
      <c r="P49" s="256">
        <v>7</v>
      </c>
      <c r="Q49" s="256"/>
      <c r="R49" s="256"/>
      <c r="S49" s="262">
        <v>1</v>
      </c>
      <c r="T49" s="256">
        <v>8</v>
      </c>
      <c r="U49" s="256"/>
      <c r="V49" s="256"/>
      <c r="W49" s="127">
        <f>C49+G49+K49+O49+S49</f>
        <v>10</v>
      </c>
      <c r="X49" s="127">
        <f>D49+H49+L49+P49+T49</f>
        <v>69</v>
      </c>
      <c r="Y49" s="127">
        <f t="shared" ref="Y49" si="22">E49+I49+M49+Q49+U49</f>
        <v>0</v>
      </c>
      <c r="Z49" s="127">
        <f t="shared" ref="Z49" si="23">F49+J49+N49+R49+V49</f>
        <v>0</v>
      </c>
      <c r="AA49" s="131">
        <f t="shared" ref="AA49" si="24">Z49/X49</f>
        <v>0</v>
      </c>
      <c r="AB49" s="217"/>
      <c r="AC49" s="134">
        <f t="shared" ref="AC49" si="25">AA49-AB49</f>
        <v>0</v>
      </c>
      <c r="AD49" s="139">
        <f>X49/W49</f>
        <v>6.9</v>
      </c>
      <c r="AE49" s="78">
        <v>1</v>
      </c>
    </row>
    <row r="50" spans="1:31" ht="12.75" x14ac:dyDescent="0.2">
      <c r="C50" s="89" t="s">
        <v>109</v>
      </c>
      <c r="D50" s="26"/>
      <c r="E50" s="26"/>
      <c r="F50" s="65"/>
      <c r="G50" s="65"/>
      <c r="H50" s="65"/>
      <c r="I50" s="65"/>
      <c r="J50" s="26"/>
      <c r="K50" s="26"/>
      <c r="L50" s="65"/>
      <c r="M50" s="26"/>
      <c r="N50" s="26"/>
      <c r="O50" s="26"/>
      <c r="P50" s="65"/>
      <c r="Q50" s="26"/>
      <c r="X50" s="119" t="s">
        <v>107</v>
      </c>
    </row>
    <row r="51" spans="1:31" ht="12.75" x14ac:dyDescent="0.2">
      <c r="C51" s="65"/>
      <c r="D51" s="26"/>
      <c r="E51" s="26"/>
      <c r="F51" s="26"/>
      <c r="G51" s="26"/>
      <c r="H51" s="26"/>
      <c r="I51" s="26"/>
      <c r="J51" s="26"/>
      <c r="K51" s="26"/>
      <c r="L51" s="65"/>
      <c r="M51" s="26"/>
      <c r="N51" s="26"/>
      <c r="O51" s="26"/>
      <c r="P51" s="65"/>
      <c r="Q51" s="26"/>
      <c r="X51" s="119" t="s">
        <v>108</v>
      </c>
    </row>
    <row r="52" spans="1:31" ht="12.75" x14ac:dyDescent="0.2">
      <c r="C52" s="67" t="s">
        <v>164</v>
      </c>
      <c r="D52" s="66"/>
      <c r="E52" s="66"/>
      <c r="F52" s="66"/>
      <c r="G52" s="66"/>
      <c r="H52" s="66"/>
      <c r="I52" s="66"/>
      <c r="J52" s="66"/>
      <c r="K52" s="66"/>
      <c r="L52" s="26"/>
      <c r="M52" s="16"/>
      <c r="N52" s="26"/>
      <c r="P52" s="65"/>
      <c r="Q52" s="26"/>
      <c r="X52" s="67" t="s">
        <v>165</v>
      </c>
    </row>
    <row r="53" spans="1:31" ht="12.75" x14ac:dyDescent="0.2">
      <c r="C53" s="67"/>
      <c r="D53" s="66"/>
      <c r="E53" s="66"/>
      <c r="F53" s="66"/>
      <c r="G53" s="66"/>
      <c r="H53" s="66"/>
      <c r="I53" s="66"/>
      <c r="J53" s="66"/>
      <c r="K53" s="66"/>
      <c r="L53" s="26"/>
      <c r="M53" s="16"/>
      <c r="N53" s="26"/>
      <c r="P53" s="65"/>
      <c r="Q53" s="26"/>
      <c r="X53" s="67"/>
    </row>
    <row r="54" spans="1:31" ht="12.75" x14ac:dyDescent="0.2">
      <c r="C54" s="119" t="s">
        <v>110</v>
      </c>
      <c r="D54" s="26"/>
      <c r="E54" s="26"/>
      <c r="F54" s="26"/>
      <c r="G54" s="26"/>
      <c r="H54" s="26"/>
      <c r="I54" s="26"/>
      <c r="J54" s="26"/>
      <c r="K54" s="26"/>
      <c r="L54" s="119"/>
      <c r="M54" s="26"/>
      <c r="N54" s="26"/>
      <c r="O54" s="26"/>
      <c r="P54" s="119"/>
      <c r="Q54" s="26"/>
      <c r="X54" s="119" t="str">
        <f>'Đội ngũ'!$V$37</f>
        <v xml:space="preserve">Nguyễn Huỳnh Long </v>
      </c>
    </row>
    <row r="62" spans="1:31" x14ac:dyDescent="0.2">
      <c r="B62" s="140"/>
    </row>
    <row r="68" spans="2:2" x14ac:dyDescent="0.2">
      <c r="B68" s="140"/>
    </row>
  </sheetData>
  <mergeCells count="21">
    <mergeCell ref="B3:B5"/>
    <mergeCell ref="A3:A6"/>
    <mergeCell ref="AB3:AC3"/>
    <mergeCell ref="S3:V3"/>
    <mergeCell ref="W3:Z3"/>
    <mergeCell ref="K4:L4"/>
    <mergeCell ref="M4:N4"/>
    <mergeCell ref="S4:T4"/>
    <mergeCell ref="U4:V4"/>
    <mergeCell ref="W4:X4"/>
    <mergeCell ref="Y4:Z4"/>
    <mergeCell ref="O4:P4"/>
    <mergeCell ref="Q4:R4"/>
    <mergeCell ref="K3:N3"/>
    <mergeCell ref="O3:R3"/>
    <mergeCell ref="C4:D4"/>
    <mergeCell ref="E4:F4"/>
    <mergeCell ref="G4:H4"/>
    <mergeCell ref="I4:J4"/>
    <mergeCell ref="C3:F3"/>
    <mergeCell ref="G3:J3"/>
  </mergeCells>
  <pageMargins left="7.874015748031496E-2" right="0" top="0" bottom="0" header="0" footer="0"/>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53"/>
  <sheetViews>
    <sheetView showZeros="0" workbookViewId="0">
      <pane xSplit="2" ySplit="5" topLeftCell="C6" activePane="bottomRight" state="frozen"/>
      <selection pane="topRight"/>
      <selection pane="bottomLeft"/>
      <selection pane="bottomRight" activeCell="C50" sqref="C50:O50"/>
    </sheetView>
  </sheetViews>
  <sheetFormatPr defaultColWidth="8.88671875" defaultRowHeight="12.75" x14ac:dyDescent="0.2"/>
  <cols>
    <col min="1" max="1" width="3" style="26" customWidth="1"/>
    <col min="2" max="2" width="11.44140625" style="4" customWidth="1"/>
    <col min="3" max="3" width="4.6640625" style="4" customWidth="1"/>
    <col min="4" max="4" width="5.5546875" style="4" customWidth="1"/>
    <col min="5" max="5" width="4.6640625" style="4" customWidth="1"/>
    <col min="6" max="8" width="5.5546875" style="4" customWidth="1"/>
    <col min="9" max="9" width="4.33203125" style="4" customWidth="1"/>
    <col min="10" max="10" width="4.44140625" style="4" customWidth="1"/>
    <col min="11" max="12" width="5.5546875" style="4" customWidth="1"/>
    <col min="13" max="13" width="5.44140625" style="4" customWidth="1"/>
    <col min="14" max="14" width="6" style="8" customWidth="1"/>
    <col min="15" max="15" width="5.33203125" style="4" customWidth="1"/>
    <col min="16" max="16" width="7" style="4" customWidth="1"/>
    <col min="17" max="17" width="1.21875" style="4" customWidth="1"/>
    <col min="18" max="18" width="5.6640625" style="42" customWidth="1"/>
    <col min="19" max="19" width="6" style="42" customWidth="1"/>
    <col min="20" max="20" width="3.77734375" style="42" customWidth="1"/>
    <col min="21" max="21" width="5.44140625" style="39" customWidth="1"/>
    <col min="22" max="22" width="5.5546875" style="98" hidden="1" customWidth="1"/>
    <col min="23" max="23" width="7.109375" style="4" customWidth="1"/>
    <col min="24" max="16384" width="8.88671875" style="4"/>
  </cols>
  <sheetData>
    <row r="1" spans="1:24" x14ac:dyDescent="0.2">
      <c r="A1" s="26" t="s">
        <v>65</v>
      </c>
      <c r="B1" s="16"/>
      <c r="J1" s="97" t="s">
        <v>32</v>
      </c>
      <c r="P1" s="50"/>
    </row>
    <row r="2" spans="1:24" x14ac:dyDescent="0.2">
      <c r="B2" s="16"/>
      <c r="E2" s="50"/>
      <c r="J2" s="97" t="str">
        <f>'Đội ngũ'!$Q$1</f>
        <v>NĂM HỌC 2020 - 2021</v>
      </c>
    </row>
    <row r="3" spans="1:24" ht="12.75" customHeight="1" x14ac:dyDescent="0.2">
      <c r="A3" s="24" t="s">
        <v>29</v>
      </c>
      <c r="B3" s="12" t="s">
        <v>55</v>
      </c>
      <c r="C3" s="630" t="s">
        <v>64</v>
      </c>
      <c r="D3" s="631"/>
      <c r="E3" s="631"/>
      <c r="F3" s="631"/>
      <c r="G3" s="631"/>
      <c r="H3" s="631"/>
      <c r="I3" s="631"/>
      <c r="J3" s="631"/>
      <c r="K3" s="631"/>
      <c r="L3" s="632"/>
      <c r="M3" s="18" t="s">
        <v>56</v>
      </c>
      <c r="N3" s="22" t="s">
        <v>26</v>
      </c>
      <c r="O3" s="1" t="s">
        <v>180</v>
      </c>
      <c r="P3" s="1" t="s">
        <v>57</v>
      </c>
      <c r="R3" s="213"/>
      <c r="S3" s="214" t="s">
        <v>66</v>
      </c>
      <c r="T3" s="215"/>
      <c r="U3" s="216"/>
      <c r="V3" s="98" t="s">
        <v>180</v>
      </c>
      <c r="W3" s="69" t="s">
        <v>116</v>
      </c>
    </row>
    <row r="4" spans="1:24" ht="13.5" customHeight="1" x14ac:dyDescent="0.2">
      <c r="A4" s="25"/>
      <c r="B4" s="10"/>
      <c r="C4" s="7" t="s">
        <v>25</v>
      </c>
      <c r="D4" s="7" t="s">
        <v>53</v>
      </c>
      <c r="E4" s="7" t="s">
        <v>23</v>
      </c>
      <c r="F4" s="7" t="s">
        <v>52</v>
      </c>
      <c r="G4" s="7" t="s">
        <v>51</v>
      </c>
      <c r="H4" s="7" t="s">
        <v>50</v>
      </c>
      <c r="I4" s="7" t="s">
        <v>22</v>
      </c>
      <c r="J4" s="7" t="s">
        <v>37</v>
      </c>
      <c r="K4" s="7" t="s">
        <v>21</v>
      </c>
      <c r="L4" s="7" t="s">
        <v>49</v>
      </c>
      <c r="M4" s="6"/>
      <c r="N4" s="23" t="s">
        <v>15</v>
      </c>
      <c r="O4" s="19" t="s">
        <v>298</v>
      </c>
      <c r="P4" s="20" t="s">
        <v>14</v>
      </c>
      <c r="R4" s="13" t="s">
        <v>39</v>
      </c>
      <c r="S4" s="13" t="s">
        <v>17</v>
      </c>
      <c r="T4" s="13" t="s">
        <v>153</v>
      </c>
      <c r="U4" s="45" t="s">
        <v>56</v>
      </c>
      <c r="V4" s="49" t="s">
        <v>245</v>
      </c>
      <c r="W4" s="43" t="s">
        <v>329</v>
      </c>
    </row>
    <row r="5" spans="1:24" ht="13.5" customHeight="1" x14ac:dyDescent="0.2">
      <c r="A5" s="25"/>
      <c r="B5" s="11" t="s">
        <v>56</v>
      </c>
      <c r="C5" s="91">
        <f>SUM(C6:C45)</f>
        <v>20341</v>
      </c>
      <c r="D5" s="91">
        <f t="shared" ref="D5:L5" si="0">SUM(D6:D45)</f>
        <v>12471</v>
      </c>
      <c r="E5" s="91">
        <f t="shared" si="0"/>
        <v>2865</v>
      </c>
      <c r="F5" s="91">
        <f t="shared" si="0"/>
        <v>3418</v>
      </c>
      <c r="G5" s="91">
        <f t="shared" si="0"/>
        <v>3701</v>
      </c>
      <c r="H5" s="91">
        <f t="shared" si="0"/>
        <v>2870</v>
      </c>
      <c r="I5" s="91">
        <f t="shared" si="0"/>
        <v>1138</v>
      </c>
      <c r="J5" s="91">
        <f t="shared" si="0"/>
        <v>1079</v>
      </c>
      <c r="K5" s="91">
        <f t="shared" si="0"/>
        <v>1970</v>
      </c>
      <c r="L5" s="91">
        <f t="shared" si="0"/>
        <v>11468</v>
      </c>
      <c r="M5" s="404">
        <f>SUM(M6:M45)</f>
        <v>61321</v>
      </c>
      <c r="N5" s="405">
        <f>M5/'2 bngày'!W6</f>
        <v>61.877901109989907</v>
      </c>
      <c r="O5" s="404">
        <v>46907</v>
      </c>
      <c r="P5" s="404">
        <f t="shared" ref="P5:P47" si="1">M5-O5</f>
        <v>14414</v>
      </c>
      <c r="Q5" s="93"/>
      <c r="R5" s="91">
        <f>SUM(R6:R45)</f>
        <v>46</v>
      </c>
      <c r="S5" s="91">
        <f>SUM(S6:S45)</f>
        <v>96</v>
      </c>
      <c r="T5" s="91">
        <f>SUM(T6:T45)</f>
        <v>369</v>
      </c>
      <c r="U5" s="91">
        <f>SUM(U6:U45)</f>
        <v>511</v>
      </c>
      <c r="V5" s="91">
        <v>359</v>
      </c>
      <c r="W5" s="92">
        <f t="shared" ref="W5:W45" si="2">U5-V5</f>
        <v>152</v>
      </c>
    </row>
    <row r="6" spans="1:24" ht="10.5" customHeight="1" x14ac:dyDescent="0.2">
      <c r="A6" s="61">
        <v>1</v>
      </c>
      <c r="B6" s="377" t="s">
        <v>72</v>
      </c>
      <c r="C6" s="234">
        <v>263</v>
      </c>
      <c r="D6" s="234">
        <v>220</v>
      </c>
      <c r="E6" s="234">
        <v>85</v>
      </c>
      <c r="F6" s="234">
        <v>107</v>
      </c>
      <c r="G6" s="234">
        <v>48</v>
      </c>
      <c r="H6" s="234">
        <v>61</v>
      </c>
      <c r="I6" s="234">
        <v>38</v>
      </c>
      <c r="J6" s="234">
        <v>35</v>
      </c>
      <c r="K6" s="234">
        <v>36</v>
      </c>
      <c r="L6" s="234">
        <v>55</v>
      </c>
      <c r="M6" s="476">
        <f t="shared" ref="M6:M47" si="3">SUM(C6:L6)</f>
        <v>948</v>
      </c>
      <c r="N6" s="477">
        <f>M6/'2 bngày'!W7</f>
        <v>27.085714285714285</v>
      </c>
      <c r="O6" s="475">
        <v>762</v>
      </c>
      <c r="P6" s="474">
        <f t="shared" si="1"/>
        <v>186</v>
      </c>
      <c r="Q6" s="59"/>
      <c r="R6" s="234">
        <v>1</v>
      </c>
      <c r="S6" s="234">
        <v>2</v>
      </c>
      <c r="T6" s="234">
        <v>1</v>
      </c>
      <c r="U6" s="234">
        <f t="shared" ref="U6:U47" si="4">R6+S6+T6</f>
        <v>4</v>
      </c>
      <c r="V6" s="234">
        <v>5</v>
      </c>
      <c r="W6" s="478">
        <f t="shared" si="2"/>
        <v>-1</v>
      </c>
      <c r="X6" s="26"/>
    </row>
    <row r="7" spans="1:24" ht="10.5" customHeight="1" x14ac:dyDescent="0.2">
      <c r="A7" s="62">
        <f t="shared" ref="A7:A45" si="5">A6+1</f>
        <v>2</v>
      </c>
      <c r="B7" s="378" t="s">
        <v>73</v>
      </c>
      <c r="C7" s="234">
        <v>131</v>
      </c>
      <c r="D7" s="234">
        <v>74</v>
      </c>
      <c r="E7" s="234">
        <v>13</v>
      </c>
      <c r="F7" s="234">
        <v>20</v>
      </c>
      <c r="G7" s="234">
        <v>31</v>
      </c>
      <c r="H7" s="234">
        <v>14</v>
      </c>
      <c r="I7" s="234"/>
      <c r="J7" s="234">
        <v>2</v>
      </c>
      <c r="K7" s="234">
        <v>5</v>
      </c>
      <c r="L7" s="234">
        <v>119</v>
      </c>
      <c r="M7" s="476">
        <f t="shared" si="3"/>
        <v>409</v>
      </c>
      <c r="N7" s="477">
        <f>M7/'2 bngày'!W8</f>
        <v>8.8913043478260878</v>
      </c>
      <c r="O7" s="475">
        <v>586</v>
      </c>
      <c r="P7" s="473">
        <f t="shared" si="1"/>
        <v>-177</v>
      </c>
      <c r="Q7" s="59"/>
      <c r="R7" s="234">
        <v>1</v>
      </c>
      <c r="S7" s="234">
        <v>3</v>
      </c>
      <c r="T7" s="234"/>
      <c r="U7" s="234">
        <f t="shared" si="4"/>
        <v>4</v>
      </c>
      <c r="V7" s="234">
        <v>3</v>
      </c>
      <c r="W7" s="234">
        <f t="shared" si="2"/>
        <v>1</v>
      </c>
      <c r="X7" s="26"/>
    </row>
    <row r="8" spans="1:24" ht="10.5" customHeight="1" x14ac:dyDescent="0.2">
      <c r="A8" s="62">
        <f t="shared" si="5"/>
        <v>3</v>
      </c>
      <c r="B8" s="379" t="s">
        <v>168</v>
      </c>
      <c r="C8" s="234">
        <v>99</v>
      </c>
      <c r="D8" s="234">
        <v>94</v>
      </c>
      <c r="E8" s="234">
        <v>53</v>
      </c>
      <c r="F8" s="234">
        <v>57</v>
      </c>
      <c r="G8" s="234">
        <v>38</v>
      </c>
      <c r="H8" s="234">
        <v>16</v>
      </c>
      <c r="I8" s="234">
        <v>8</v>
      </c>
      <c r="J8" s="234">
        <v>3</v>
      </c>
      <c r="K8" s="234">
        <v>16</v>
      </c>
      <c r="L8" s="234">
        <v>28</v>
      </c>
      <c r="M8" s="476">
        <f t="shared" si="3"/>
        <v>412</v>
      </c>
      <c r="N8" s="477">
        <f>M8/'2 bngày'!W9</f>
        <v>14.714285714285714</v>
      </c>
      <c r="O8" s="475">
        <v>190</v>
      </c>
      <c r="P8" s="474">
        <f t="shared" si="1"/>
        <v>222</v>
      </c>
      <c r="Q8" s="59"/>
      <c r="R8" s="234">
        <v>1</v>
      </c>
      <c r="S8" s="234">
        <v>1</v>
      </c>
      <c r="T8" s="234">
        <v>5</v>
      </c>
      <c r="U8" s="234">
        <f t="shared" si="4"/>
        <v>7</v>
      </c>
      <c r="V8" s="234">
        <v>2</v>
      </c>
      <c r="W8" s="234">
        <f t="shared" si="2"/>
        <v>5</v>
      </c>
      <c r="X8" s="26"/>
    </row>
    <row r="9" spans="1:24" ht="10.5" customHeight="1" x14ac:dyDescent="0.2">
      <c r="A9" s="62">
        <f t="shared" si="5"/>
        <v>4</v>
      </c>
      <c r="B9" s="379" t="s">
        <v>104</v>
      </c>
      <c r="C9" s="234">
        <v>1098</v>
      </c>
      <c r="D9" s="234">
        <v>701</v>
      </c>
      <c r="E9" s="234">
        <v>176</v>
      </c>
      <c r="F9" s="234">
        <v>130</v>
      </c>
      <c r="G9" s="234">
        <v>234</v>
      </c>
      <c r="H9" s="234">
        <v>189</v>
      </c>
      <c r="I9" s="234">
        <v>124</v>
      </c>
      <c r="J9" s="234">
        <v>37</v>
      </c>
      <c r="K9" s="234">
        <v>7</v>
      </c>
      <c r="L9" s="234">
        <v>536</v>
      </c>
      <c r="M9" s="476">
        <f t="shared" si="3"/>
        <v>3232</v>
      </c>
      <c r="N9" s="477">
        <f>M9/'2 bngày'!W10</f>
        <v>95.058823529411768</v>
      </c>
      <c r="O9" s="475">
        <v>3932</v>
      </c>
      <c r="P9" s="473">
        <f t="shared" si="1"/>
        <v>-700</v>
      </c>
      <c r="Q9" s="59"/>
      <c r="R9" s="234">
        <v>2</v>
      </c>
      <c r="S9" s="234">
        <v>21</v>
      </c>
      <c r="T9" s="234">
        <v>5</v>
      </c>
      <c r="U9" s="234">
        <f t="shared" si="4"/>
        <v>28</v>
      </c>
      <c r="V9" s="234">
        <v>12</v>
      </c>
      <c r="W9" s="234">
        <f t="shared" si="2"/>
        <v>16</v>
      </c>
      <c r="X9" s="26"/>
    </row>
    <row r="10" spans="1:24" ht="10.5" customHeight="1" x14ac:dyDescent="0.2">
      <c r="A10" s="62">
        <f t="shared" si="5"/>
        <v>5</v>
      </c>
      <c r="B10" s="378" t="s">
        <v>74</v>
      </c>
      <c r="C10" s="234">
        <v>62</v>
      </c>
      <c r="D10" s="234">
        <v>22</v>
      </c>
      <c r="E10" s="234">
        <v>26</v>
      </c>
      <c r="F10" s="234">
        <v>59</v>
      </c>
      <c r="G10" s="234">
        <v>9</v>
      </c>
      <c r="H10" s="234">
        <v>5</v>
      </c>
      <c r="I10" s="234">
        <v>6</v>
      </c>
      <c r="J10" s="234">
        <v>8</v>
      </c>
      <c r="K10" s="234">
        <v>3</v>
      </c>
      <c r="L10" s="234">
        <v>11</v>
      </c>
      <c r="M10" s="476">
        <f t="shared" si="3"/>
        <v>211</v>
      </c>
      <c r="N10" s="477">
        <f>M10/'2 bngày'!W11</f>
        <v>14.066666666666666</v>
      </c>
      <c r="O10" s="475">
        <v>977</v>
      </c>
      <c r="P10" s="473">
        <f t="shared" si="1"/>
        <v>-766</v>
      </c>
      <c r="Q10" s="59"/>
      <c r="R10" s="234"/>
      <c r="S10" s="234">
        <v>1</v>
      </c>
      <c r="T10" s="234">
        <v>8</v>
      </c>
      <c r="U10" s="234">
        <f t="shared" si="4"/>
        <v>9</v>
      </c>
      <c r="V10" s="234">
        <v>2</v>
      </c>
      <c r="W10" s="234">
        <f t="shared" si="2"/>
        <v>7</v>
      </c>
      <c r="X10" s="26"/>
    </row>
    <row r="11" spans="1:24" ht="10.5" customHeight="1" x14ac:dyDescent="0.2">
      <c r="A11" s="62">
        <f t="shared" si="5"/>
        <v>6</v>
      </c>
      <c r="B11" s="378" t="s">
        <v>75</v>
      </c>
      <c r="C11" s="234">
        <v>40</v>
      </c>
      <c r="D11" s="234">
        <v>25</v>
      </c>
      <c r="E11" s="234">
        <v>12</v>
      </c>
      <c r="F11" s="234">
        <v>10</v>
      </c>
      <c r="G11" s="234">
        <v>16</v>
      </c>
      <c r="H11" s="234">
        <v>18</v>
      </c>
      <c r="I11" s="234">
        <v>3</v>
      </c>
      <c r="J11" s="234">
        <v>3</v>
      </c>
      <c r="K11" s="234">
        <v>3</v>
      </c>
      <c r="L11" s="234"/>
      <c r="M11" s="476">
        <f t="shared" si="3"/>
        <v>130</v>
      </c>
      <c r="N11" s="477">
        <f>M11/'2 bngày'!W12</f>
        <v>3.6111111111111112</v>
      </c>
      <c r="O11" s="475">
        <v>150</v>
      </c>
      <c r="P11" s="473">
        <f t="shared" si="1"/>
        <v>-20</v>
      </c>
      <c r="Q11" s="59"/>
      <c r="R11" s="375">
        <v>4</v>
      </c>
      <c r="S11" s="375">
        <v>1</v>
      </c>
      <c r="T11" s="375">
        <v>14</v>
      </c>
      <c r="U11" s="234">
        <f t="shared" si="4"/>
        <v>19</v>
      </c>
      <c r="V11" s="234">
        <v>19</v>
      </c>
      <c r="W11" s="234">
        <f t="shared" si="2"/>
        <v>0</v>
      </c>
      <c r="X11" s="26"/>
    </row>
    <row r="12" spans="1:24" ht="10.5" customHeight="1" x14ac:dyDescent="0.2">
      <c r="A12" s="62">
        <f t="shared" si="5"/>
        <v>7</v>
      </c>
      <c r="B12" s="378" t="s">
        <v>76</v>
      </c>
      <c r="C12" s="234">
        <v>18</v>
      </c>
      <c r="D12" s="234">
        <v>16</v>
      </c>
      <c r="E12" s="234">
        <v>8</v>
      </c>
      <c r="F12" s="234">
        <v>16</v>
      </c>
      <c r="G12" s="234">
        <v>2</v>
      </c>
      <c r="H12" s="234"/>
      <c r="I12" s="234"/>
      <c r="J12" s="234"/>
      <c r="K12" s="234">
        <v>4</v>
      </c>
      <c r="L12" s="234">
        <v>32</v>
      </c>
      <c r="M12" s="476">
        <f t="shared" si="3"/>
        <v>96</v>
      </c>
      <c r="N12" s="477">
        <f>M12/'2 bngày'!W13</f>
        <v>5.6470588235294121</v>
      </c>
      <c r="O12" s="475">
        <v>55</v>
      </c>
      <c r="P12" s="474">
        <f t="shared" si="1"/>
        <v>41</v>
      </c>
      <c r="Q12" s="59"/>
      <c r="R12" s="234"/>
      <c r="S12" s="234">
        <v>3</v>
      </c>
      <c r="T12" s="234">
        <v>7</v>
      </c>
      <c r="U12" s="234">
        <f t="shared" si="4"/>
        <v>10</v>
      </c>
      <c r="V12" s="234">
        <v>3</v>
      </c>
      <c r="W12" s="234">
        <f t="shared" si="2"/>
        <v>7</v>
      </c>
      <c r="X12" s="26"/>
    </row>
    <row r="13" spans="1:24" ht="10.5" customHeight="1" x14ac:dyDescent="0.2">
      <c r="A13" s="62">
        <f t="shared" si="5"/>
        <v>8</v>
      </c>
      <c r="B13" s="378" t="s">
        <v>77</v>
      </c>
      <c r="C13" s="234">
        <v>43</v>
      </c>
      <c r="D13" s="234">
        <v>32</v>
      </c>
      <c r="E13" s="234">
        <v>10</v>
      </c>
      <c r="F13" s="234">
        <v>19</v>
      </c>
      <c r="G13" s="234">
        <v>14</v>
      </c>
      <c r="H13" s="234">
        <v>8</v>
      </c>
      <c r="I13" s="234">
        <v>1</v>
      </c>
      <c r="J13" s="234"/>
      <c r="K13" s="234">
        <v>6</v>
      </c>
      <c r="L13" s="234">
        <v>17</v>
      </c>
      <c r="M13" s="476">
        <f t="shared" si="3"/>
        <v>150</v>
      </c>
      <c r="N13" s="477">
        <f>M13/'2 bngày'!W14</f>
        <v>7.8947368421052628</v>
      </c>
      <c r="O13" s="475">
        <v>748</v>
      </c>
      <c r="P13" s="473">
        <f t="shared" si="1"/>
        <v>-598</v>
      </c>
      <c r="Q13" s="59"/>
      <c r="R13" s="234"/>
      <c r="S13" s="234">
        <v>1</v>
      </c>
      <c r="T13" s="234"/>
      <c r="U13" s="234">
        <f t="shared" si="4"/>
        <v>1</v>
      </c>
      <c r="V13" s="234">
        <v>2</v>
      </c>
      <c r="W13" s="478">
        <f t="shared" si="2"/>
        <v>-1</v>
      </c>
      <c r="X13" s="26"/>
    </row>
    <row r="14" spans="1:24" ht="10.5" customHeight="1" x14ac:dyDescent="0.2">
      <c r="A14" s="62">
        <f t="shared" si="5"/>
        <v>9</v>
      </c>
      <c r="B14" s="378" t="s">
        <v>78</v>
      </c>
      <c r="C14" s="234">
        <v>183</v>
      </c>
      <c r="D14" s="234">
        <v>140</v>
      </c>
      <c r="E14" s="234">
        <v>44</v>
      </c>
      <c r="F14" s="234">
        <v>44</v>
      </c>
      <c r="G14" s="234">
        <v>26</v>
      </c>
      <c r="H14" s="234">
        <v>29</v>
      </c>
      <c r="I14" s="234"/>
      <c r="J14" s="234">
        <v>3</v>
      </c>
      <c r="K14" s="234"/>
      <c r="L14" s="234">
        <v>4</v>
      </c>
      <c r="M14" s="476">
        <f t="shared" si="3"/>
        <v>473</v>
      </c>
      <c r="N14" s="477">
        <f>M14/'2 bngày'!W15</f>
        <v>20.565217391304348</v>
      </c>
      <c r="O14" s="475">
        <v>747</v>
      </c>
      <c r="P14" s="473">
        <f t="shared" si="1"/>
        <v>-274</v>
      </c>
      <c r="Q14" s="59"/>
      <c r="R14" s="234"/>
      <c r="S14" s="234">
        <v>3</v>
      </c>
      <c r="T14" s="234"/>
      <c r="U14" s="234">
        <f t="shared" si="4"/>
        <v>3</v>
      </c>
      <c r="V14" s="234">
        <v>8</v>
      </c>
      <c r="W14" s="478">
        <f t="shared" si="2"/>
        <v>-5</v>
      </c>
      <c r="X14" s="26"/>
    </row>
    <row r="15" spans="1:24" ht="10.5" customHeight="1" x14ac:dyDescent="0.2">
      <c r="A15" s="62">
        <f t="shared" si="5"/>
        <v>10</v>
      </c>
      <c r="B15" s="378" t="s">
        <v>79</v>
      </c>
      <c r="C15" s="234">
        <v>1889</v>
      </c>
      <c r="D15" s="234">
        <v>1697</v>
      </c>
      <c r="E15" s="234">
        <v>545</v>
      </c>
      <c r="F15" s="234">
        <v>520</v>
      </c>
      <c r="G15" s="234">
        <v>367</v>
      </c>
      <c r="H15" s="234">
        <v>360</v>
      </c>
      <c r="I15" s="234">
        <v>276</v>
      </c>
      <c r="J15" s="234">
        <v>145</v>
      </c>
      <c r="K15" s="234">
        <v>34</v>
      </c>
      <c r="L15" s="234">
        <v>1384</v>
      </c>
      <c r="M15" s="476">
        <f t="shared" si="3"/>
        <v>7217</v>
      </c>
      <c r="N15" s="477">
        <f>M15/'2 bngày'!W16</f>
        <v>218.69696969696969</v>
      </c>
      <c r="O15" s="475">
        <v>10667</v>
      </c>
      <c r="P15" s="473">
        <f t="shared" si="1"/>
        <v>-3450</v>
      </c>
      <c r="Q15" s="59"/>
      <c r="R15" s="234">
        <v>2</v>
      </c>
      <c r="S15" s="234">
        <v>4</v>
      </c>
      <c r="T15" s="234">
        <v>33</v>
      </c>
      <c r="U15" s="234">
        <f t="shared" si="4"/>
        <v>39</v>
      </c>
      <c r="V15" s="234">
        <v>34</v>
      </c>
      <c r="W15" s="478">
        <f t="shared" si="2"/>
        <v>5</v>
      </c>
      <c r="X15" s="26"/>
    </row>
    <row r="16" spans="1:24" ht="10.5" customHeight="1" x14ac:dyDescent="0.2">
      <c r="A16" s="62">
        <f t="shared" si="5"/>
        <v>11</v>
      </c>
      <c r="B16" s="379" t="s">
        <v>132</v>
      </c>
      <c r="C16" s="234">
        <v>288</v>
      </c>
      <c r="D16" s="234">
        <v>162</v>
      </c>
      <c r="E16" s="234">
        <v>16</v>
      </c>
      <c r="F16" s="234">
        <v>28</v>
      </c>
      <c r="G16" s="234">
        <v>38</v>
      </c>
      <c r="H16" s="234">
        <v>6</v>
      </c>
      <c r="I16" s="234">
        <v>6</v>
      </c>
      <c r="J16" s="234">
        <v>3</v>
      </c>
      <c r="K16" s="234"/>
      <c r="L16" s="234">
        <v>14</v>
      </c>
      <c r="M16" s="476">
        <f t="shared" si="3"/>
        <v>561</v>
      </c>
      <c r="N16" s="477">
        <f>M16/'2 bngày'!W17</f>
        <v>35.0625</v>
      </c>
      <c r="O16" s="475">
        <v>188</v>
      </c>
      <c r="P16" s="474">
        <f t="shared" si="1"/>
        <v>373</v>
      </c>
      <c r="Q16" s="364"/>
      <c r="R16" s="375"/>
      <c r="S16" s="375">
        <v>1</v>
      </c>
      <c r="T16" s="234">
        <v>1</v>
      </c>
      <c r="U16" s="234">
        <f t="shared" si="4"/>
        <v>2</v>
      </c>
      <c r="V16" s="234">
        <v>3</v>
      </c>
      <c r="W16" s="478">
        <f t="shared" si="2"/>
        <v>-1</v>
      </c>
      <c r="X16" s="26"/>
    </row>
    <row r="17" spans="1:24" ht="10.5" customHeight="1" x14ac:dyDescent="0.2">
      <c r="A17" s="62">
        <f t="shared" si="5"/>
        <v>12</v>
      </c>
      <c r="B17" s="378" t="s">
        <v>80</v>
      </c>
      <c r="C17" s="234">
        <v>1256</v>
      </c>
      <c r="D17" s="234">
        <v>1214</v>
      </c>
      <c r="E17" s="234">
        <v>250</v>
      </c>
      <c r="F17" s="234">
        <v>298</v>
      </c>
      <c r="G17" s="234">
        <v>352</v>
      </c>
      <c r="H17" s="234">
        <v>473</v>
      </c>
      <c r="I17" s="234">
        <v>230</v>
      </c>
      <c r="J17" s="234">
        <v>30</v>
      </c>
      <c r="K17" s="234">
        <v>28</v>
      </c>
      <c r="L17" s="234">
        <v>320</v>
      </c>
      <c r="M17" s="476">
        <f t="shared" si="3"/>
        <v>4451</v>
      </c>
      <c r="N17" s="477">
        <f>M17/'2 bngày'!W18</f>
        <v>148.36666666666667</v>
      </c>
      <c r="O17" s="475">
        <v>4359</v>
      </c>
      <c r="P17" s="474">
        <f t="shared" si="1"/>
        <v>92</v>
      </c>
      <c r="Q17" s="59"/>
      <c r="R17" s="234"/>
      <c r="S17" s="381">
        <v>3</v>
      </c>
      <c r="T17" s="381">
        <v>30</v>
      </c>
      <c r="U17" s="234">
        <f t="shared" si="4"/>
        <v>33</v>
      </c>
      <c r="V17" s="234">
        <v>31</v>
      </c>
      <c r="W17" s="234">
        <f t="shared" si="2"/>
        <v>2</v>
      </c>
      <c r="X17" s="26"/>
    </row>
    <row r="18" spans="1:24" ht="10.5" customHeight="1" x14ac:dyDescent="0.2">
      <c r="A18" s="63">
        <f t="shared" si="5"/>
        <v>13</v>
      </c>
      <c r="B18" s="378" t="s">
        <v>81</v>
      </c>
      <c r="C18" s="234">
        <v>102</v>
      </c>
      <c r="D18" s="234">
        <v>79</v>
      </c>
      <c r="E18" s="234">
        <v>17</v>
      </c>
      <c r="F18" s="234">
        <v>13</v>
      </c>
      <c r="G18" s="234">
        <v>11</v>
      </c>
      <c r="H18" s="234">
        <v>22</v>
      </c>
      <c r="I18" s="234">
        <v>3</v>
      </c>
      <c r="J18" s="234">
        <v>11</v>
      </c>
      <c r="K18" s="234">
        <v>6</v>
      </c>
      <c r="L18" s="234">
        <v>12</v>
      </c>
      <c r="M18" s="476">
        <f t="shared" si="3"/>
        <v>276</v>
      </c>
      <c r="N18" s="477">
        <f>M18/'2 bngày'!W19</f>
        <v>17.25</v>
      </c>
      <c r="O18" s="475">
        <v>190</v>
      </c>
      <c r="P18" s="474">
        <f t="shared" si="1"/>
        <v>86</v>
      </c>
      <c r="Q18" s="59"/>
      <c r="R18" s="234"/>
      <c r="S18" s="234">
        <v>3</v>
      </c>
      <c r="T18" s="234">
        <v>9</v>
      </c>
      <c r="U18" s="234">
        <f t="shared" si="4"/>
        <v>12</v>
      </c>
      <c r="V18" s="234">
        <v>9</v>
      </c>
      <c r="W18" s="234">
        <f t="shared" si="2"/>
        <v>3</v>
      </c>
      <c r="X18" s="26"/>
    </row>
    <row r="19" spans="1:24" ht="10.5" customHeight="1" x14ac:dyDescent="0.2">
      <c r="A19" s="62">
        <f t="shared" si="5"/>
        <v>14</v>
      </c>
      <c r="B19" s="378" t="s">
        <v>82</v>
      </c>
      <c r="C19" s="234">
        <v>677</v>
      </c>
      <c r="D19" s="234">
        <v>285</v>
      </c>
      <c r="E19" s="234">
        <v>118</v>
      </c>
      <c r="F19" s="234">
        <v>137</v>
      </c>
      <c r="G19" s="234">
        <v>199</v>
      </c>
      <c r="H19" s="234">
        <v>104</v>
      </c>
      <c r="I19" s="234">
        <v>10</v>
      </c>
      <c r="J19" s="234">
        <v>59</v>
      </c>
      <c r="K19" s="234">
        <v>32</v>
      </c>
      <c r="L19" s="234">
        <v>180</v>
      </c>
      <c r="M19" s="476">
        <f t="shared" si="3"/>
        <v>1801</v>
      </c>
      <c r="N19" s="477">
        <f>M19/'2 bngày'!W20</f>
        <v>81.86363636363636</v>
      </c>
      <c r="O19" s="475">
        <v>389</v>
      </c>
      <c r="P19" s="474">
        <f t="shared" si="1"/>
        <v>1412</v>
      </c>
      <c r="Q19" s="59"/>
      <c r="R19" s="234">
        <v>3</v>
      </c>
      <c r="S19" s="234">
        <v>3</v>
      </c>
      <c r="T19" s="234">
        <v>15</v>
      </c>
      <c r="U19" s="234">
        <f t="shared" si="4"/>
        <v>21</v>
      </c>
      <c r="V19" s="234">
        <v>18</v>
      </c>
      <c r="W19" s="234">
        <f t="shared" si="2"/>
        <v>3</v>
      </c>
      <c r="X19" s="26"/>
    </row>
    <row r="20" spans="1:24" ht="10.5" customHeight="1" x14ac:dyDescent="0.2">
      <c r="A20" s="62">
        <f t="shared" si="5"/>
        <v>15</v>
      </c>
      <c r="B20" s="378" t="s">
        <v>83</v>
      </c>
      <c r="C20" s="234">
        <v>727</v>
      </c>
      <c r="D20" s="234">
        <v>322</v>
      </c>
      <c r="E20" s="234">
        <v>50</v>
      </c>
      <c r="F20" s="234">
        <v>50</v>
      </c>
      <c r="G20" s="234">
        <v>38</v>
      </c>
      <c r="H20" s="234">
        <v>48</v>
      </c>
      <c r="I20" s="234">
        <v>28</v>
      </c>
      <c r="J20" s="234">
        <v>68</v>
      </c>
      <c r="K20" s="234">
        <v>29</v>
      </c>
      <c r="L20" s="234">
        <v>89</v>
      </c>
      <c r="M20" s="476">
        <f t="shared" si="3"/>
        <v>1449</v>
      </c>
      <c r="N20" s="477">
        <f>M20/'2 bngày'!W21</f>
        <v>49.96551724137931</v>
      </c>
      <c r="O20" s="475">
        <v>2445</v>
      </c>
      <c r="P20" s="473">
        <f t="shared" si="1"/>
        <v>-996</v>
      </c>
      <c r="Q20" s="59"/>
      <c r="R20" s="234">
        <v>4</v>
      </c>
      <c r="S20" s="234">
        <v>5</v>
      </c>
      <c r="T20" s="234"/>
      <c r="U20" s="234">
        <f t="shared" si="4"/>
        <v>9</v>
      </c>
      <c r="V20" s="234">
        <v>9</v>
      </c>
      <c r="W20" s="234">
        <f t="shared" si="2"/>
        <v>0</v>
      </c>
      <c r="X20" s="26"/>
    </row>
    <row r="21" spans="1:24" ht="10.5" customHeight="1" x14ac:dyDescent="0.2">
      <c r="A21" s="62">
        <f t="shared" si="5"/>
        <v>16</v>
      </c>
      <c r="B21" s="378" t="s">
        <v>84</v>
      </c>
      <c r="C21" s="234">
        <v>491</v>
      </c>
      <c r="D21" s="234">
        <v>258</v>
      </c>
      <c r="E21" s="234">
        <v>79</v>
      </c>
      <c r="F21" s="234">
        <v>90</v>
      </c>
      <c r="G21" s="234">
        <v>24</v>
      </c>
      <c r="H21" s="234">
        <v>47</v>
      </c>
      <c r="I21" s="234">
        <v>26</v>
      </c>
      <c r="J21" s="234">
        <v>176</v>
      </c>
      <c r="K21" s="234">
        <v>12</v>
      </c>
      <c r="L21" s="234">
        <v>1300</v>
      </c>
      <c r="M21" s="476">
        <f t="shared" si="3"/>
        <v>2503</v>
      </c>
      <c r="N21" s="477">
        <f>M21/'2 bngày'!W22</f>
        <v>89.392857142857139</v>
      </c>
      <c r="O21" s="475">
        <v>2154</v>
      </c>
      <c r="P21" s="474">
        <f t="shared" si="1"/>
        <v>349</v>
      </c>
      <c r="Q21" s="59"/>
      <c r="R21" s="234">
        <v>2</v>
      </c>
      <c r="S21" s="234">
        <v>1</v>
      </c>
      <c r="T21" s="234">
        <v>28</v>
      </c>
      <c r="U21" s="234">
        <f t="shared" si="4"/>
        <v>31</v>
      </c>
      <c r="V21" s="234">
        <v>21</v>
      </c>
      <c r="W21" s="234">
        <f t="shared" si="2"/>
        <v>10</v>
      </c>
      <c r="X21" s="26"/>
    </row>
    <row r="22" spans="1:24" ht="10.5" customHeight="1" x14ac:dyDescent="0.2">
      <c r="A22" s="62">
        <f t="shared" si="5"/>
        <v>17</v>
      </c>
      <c r="B22" s="378" t="s">
        <v>85</v>
      </c>
      <c r="C22" s="234">
        <v>82</v>
      </c>
      <c r="D22" s="234">
        <v>74</v>
      </c>
      <c r="E22" s="234">
        <v>14</v>
      </c>
      <c r="F22" s="234">
        <v>3</v>
      </c>
      <c r="G22" s="234">
        <v>30</v>
      </c>
      <c r="H22" s="234">
        <v>6</v>
      </c>
      <c r="I22" s="234"/>
      <c r="J22" s="234"/>
      <c r="K22" s="234"/>
      <c r="L22" s="234">
        <v>135</v>
      </c>
      <c r="M22" s="476">
        <f t="shared" si="3"/>
        <v>344</v>
      </c>
      <c r="N22" s="477">
        <f>M22/'2 bngày'!W23</f>
        <v>24.571428571428573</v>
      </c>
      <c r="O22" s="475">
        <v>318</v>
      </c>
      <c r="P22" s="474">
        <f t="shared" si="1"/>
        <v>26</v>
      </c>
      <c r="Q22" s="59"/>
      <c r="R22" s="234"/>
      <c r="S22" s="234">
        <v>3</v>
      </c>
      <c r="T22" s="234">
        <v>1</v>
      </c>
      <c r="U22" s="234">
        <f t="shared" si="4"/>
        <v>4</v>
      </c>
      <c r="V22" s="234">
        <v>2</v>
      </c>
      <c r="W22" s="234">
        <f t="shared" si="2"/>
        <v>2</v>
      </c>
      <c r="X22" s="26"/>
    </row>
    <row r="23" spans="1:24" ht="10.5" customHeight="1" x14ac:dyDescent="0.2">
      <c r="A23" s="62">
        <f t="shared" si="5"/>
        <v>18</v>
      </c>
      <c r="B23" s="378" t="s">
        <v>86</v>
      </c>
      <c r="C23" s="234">
        <v>2017</v>
      </c>
      <c r="D23" s="234">
        <v>881</v>
      </c>
      <c r="E23" s="234">
        <v>136</v>
      </c>
      <c r="F23" s="234">
        <v>171</v>
      </c>
      <c r="G23" s="234">
        <v>245</v>
      </c>
      <c r="H23" s="234">
        <v>211</v>
      </c>
      <c r="I23" s="234">
        <v>31</v>
      </c>
      <c r="J23" s="234">
        <v>60</v>
      </c>
      <c r="K23" s="234">
        <v>55</v>
      </c>
      <c r="L23" s="234">
        <v>159</v>
      </c>
      <c r="M23" s="476">
        <f t="shared" si="3"/>
        <v>3966</v>
      </c>
      <c r="N23" s="477">
        <f>M23/'2 bngày'!W24</f>
        <v>141.64285714285714</v>
      </c>
      <c r="O23" s="475">
        <v>1437</v>
      </c>
      <c r="P23" s="474">
        <f t="shared" si="1"/>
        <v>2529</v>
      </c>
      <c r="Q23" s="59"/>
      <c r="R23" s="376">
        <v>1</v>
      </c>
      <c r="S23" s="376">
        <v>1</v>
      </c>
      <c r="T23" s="376">
        <v>22</v>
      </c>
      <c r="U23" s="234">
        <f t="shared" si="4"/>
        <v>24</v>
      </c>
      <c r="V23" s="234">
        <v>17</v>
      </c>
      <c r="W23" s="234">
        <f t="shared" si="2"/>
        <v>7</v>
      </c>
      <c r="X23" s="26"/>
    </row>
    <row r="24" spans="1:24" ht="10.5" customHeight="1" x14ac:dyDescent="0.2">
      <c r="A24" s="62">
        <f t="shared" si="5"/>
        <v>19</v>
      </c>
      <c r="B24" s="378" t="s">
        <v>87</v>
      </c>
      <c r="C24" s="234">
        <v>150</v>
      </c>
      <c r="D24" s="234">
        <v>90</v>
      </c>
      <c r="E24" s="234">
        <v>18</v>
      </c>
      <c r="F24" s="234">
        <v>26</v>
      </c>
      <c r="G24" s="234">
        <v>18</v>
      </c>
      <c r="H24" s="234">
        <v>2</v>
      </c>
      <c r="I24" s="234"/>
      <c r="J24" s="234">
        <v>36</v>
      </c>
      <c r="K24" s="234">
        <v>370</v>
      </c>
      <c r="L24" s="234">
        <v>99</v>
      </c>
      <c r="M24" s="476">
        <f t="shared" si="3"/>
        <v>809</v>
      </c>
      <c r="N24" s="477">
        <f>M24/'2 bngày'!W25</f>
        <v>28.892857142857142</v>
      </c>
      <c r="O24" s="475">
        <v>186</v>
      </c>
      <c r="P24" s="474">
        <f t="shared" si="1"/>
        <v>623</v>
      </c>
      <c r="Q24" s="59"/>
      <c r="R24" s="234">
        <v>3</v>
      </c>
      <c r="S24" s="234">
        <v>1</v>
      </c>
      <c r="T24" s="234"/>
      <c r="U24" s="234">
        <f t="shared" si="4"/>
        <v>4</v>
      </c>
      <c r="V24" s="234">
        <v>2</v>
      </c>
      <c r="W24" s="234">
        <f t="shared" si="2"/>
        <v>2</v>
      </c>
      <c r="X24" s="26"/>
    </row>
    <row r="25" spans="1:24" ht="10.5" customHeight="1" x14ac:dyDescent="0.2">
      <c r="A25" s="63">
        <f t="shared" si="5"/>
        <v>20</v>
      </c>
      <c r="B25" s="378" t="s">
        <v>88</v>
      </c>
      <c r="C25" s="234">
        <v>887</v>
      </c>
      <c r="D25" s="234">
        <v>266</v>
      </c>
      <c r="E25" s="234">
        <v>37</v>
      </c>
      <c r="F25" s="234">
        <v>50</v>
      </c>
      <c r="G25" s="234">
        <v>142</v>
      </c>
      <c r="H25" s="234">
        <v>68</v>
      </c>
      <c r="I25" s="234">
        <v>0</v>
      </c>
      <c r="J25" s="234">
        <v>4</v>
      </c>
      <c r="K25" s="234">
        <v>50</v>
      </c>
      <c r="L25" s="234">
        <v>40</v>
      </c>
      <c r="M25" s="476">
        <f t="shared" si="3"/>
        <v>1544</v>
      </c>
      <c r="N25" s="477">
        <f>M25/'2 bngày'!W26</f>
        <v>70.181818181818187</v>
      </c>
      <c r="O25" s="475">
        <v>231</v>
      </c>
      <c r="P25" s="474">
        <f t="shared" si="1"/>
        <v>1313</v>
      </c>
      <c r="Q25" s="59"/>
      <c r="R25" s="234"/>
      <c r="S25" s="234">
        <v>2</v>
      </c>
      <c r="T25" s="234">
        <v>5</v>
      </c>
      <c r="U25" s="234">
        <f t="shared" si="4"/>
        <v>7</v>
      </c>
      <c r="V25" s="234">
        <v>7</v>
      </c>
      <c r="W25" s="234">
        <f t="shared" si="2"/>
        <v>0</v>
      </c>
      <c r="X25" s="26"/>
    </row>
    <row r="26" spans="1:24" ht="10.5" customHeight="1" x14ac:dyDescent="0.2">
      <c r="A26" s="62">
        <f t="shared" si="5"/>
        <v>21</v>
      </c>
      <c r="B26" s="379" t="s">
        <v>241</v>
      </c>
      <c r="C26" s="234">
        <v>32</v>
      </c>
      <c r="D26" s="234">
        <v>31</v>
      </c>
      <c r="E26" s="234">
        <v>12</v>
      </c>
      <c r="F26" s="234">
        <v>23</v>
      </c>
      <c r="G26" s="234">
        <v>20</v>
      </c>
      <c r="H26" s="234">
        <v>4</v>
      </c>
      <c r="I26" s="234"/>
      <c r="J26" s="234"/>
      <c r="K26" s="234"/>
      <c r="L26" s="234"/>
      <c r="M26" s="476">
        <f t="shared" si="3"/>
        <v>122</v>
      </c>
      <c r="N26" s="477">
        <f>M26/'2 bngày'!W27</f>
        <v>8.1333333333333329</v>
      </c>
      <c r="O26" s="475">
        <v>245</v>
      </c>
      <c r="P26" s="473">
        <f t="shared" si="1"/>
        <v>-123</v>
      </c>
      <c r="Q26" s="59"/>
      <c r="R26" s="234"/>
      <c r="S26" s="234">
        <v>2</v>
      </c>
      <c r="T26" s="234">
        <v>2</v>
      </c>
      <c r="U26" s="234">
        <f t="shared" si="4"/>
        <v>4</v>
      </c>
      <c r="V26" s="234">
        <v>1</v>
      </c>
      <c r="W26" s="234">
        <f t="shared" si="2"/>
        <v>3</v>
      </c>
      <c r="X26" s="26"/>
    </row>
    <row r="27" spans="1:24" ht="10.5" customHeight="1" x14ac:dyDescent="0.2">
      <c r="A27" s="62">
        <f t="shared" si="5"/>
        <v>22</v>
      </c>
      <c r="B27" s="378" t="s">
        <v>89</v>
      </c>
      <c r="C27" s="234">
        <v>981</v>
      </c>
      <c r="D27" s="234">
        <v>319</v>
      </c>
      <c r="E27" s="234"/>
      <c r="F27" s="234">
        <v>18</v>
      </c>
      <c r="G27" s="234">
        <v>120</v>
      </c>
      <c r="H27" s="234">
        <v>75</v>
      </c>
      <c r="I27" s="234"/>
      <c r="J27" s="234">
        <v>10</v>
      </c>
      <c r="K27" s="234"/>
      <c r="L27" s="234">
        <v>40</v>
      </c>
      <c r="M27" s="476">
        <f t="shared" si="3"/>
        <v>1563</v>
      </c>
      <c r="N27" s="477">
        <f>M27/'2 bngày'!W28</f>
        <v>120.23076923076923</v>
      </c>
      <c r="O27" s="475">
        <v>173</v>
      </c>
      <c r="P27" s="474">
        <f t="shared" si="1"/>
        <v>1390</v>
      </c>
      <c r="Q27" s="59"/>
      <c r="R27" s="234">
        <v>2</v>
      </c>
      <c r="S27" s="234">
        <v>2</v>
      </c>
      <c r="T27" s="234">
        <v>5</v>
      </c>
      <c r="U27" s="234">
        <f t="shared" si="4"/>
        <v>9</v>
      </c>
      <c r="V27" s="234">
        <v>2</v>
      </c>
      <c r="W27" s="234">
        <f t="shared" si="2"/>
        <v>7</v>
      </c>
      <c r="X27" s="26"/>
    </row>
    <row r="28" spans="1:24" ht="10.5" customHeight="1" x14ac:dyDescent="0.2">
      <c r="A28" s="62">
        <f t="shared" si="5"/>
        <v>23</v>
      </c>
      <c r="B28" s="378" t="s">
        <v>90</v>
      </c>
      <c r="C28" s="234">
        <v>48</v>
      </c>
      <c r="D28" s="234">
        <v>36</v>
      </c>
      <c r="E28" s="234">
        <v>10</v>
      </c>
      <c r="F28" s="234">
        <v>14</v>
      </c>
      <c r="G28" s="234">
        <v>16</v>
      </c>
      <c r="H28" s="234">
        <v>3</v>
      </c>
      <c r="I28" s="234">
        <v>5</v>
      </c>
      <c r="J28" s="234">
        <v>12</v>
      </c>
      <c r="K28" s="234">
        <v>10</v>
      </c>
      <c r="L28" s="234">
        <v>24</v>
      </c>
      <c r="M28" s="476">
        <f t="shared" si="3"/>
        <v>178</v>
      </c>
      <c r="N28" s="477">
        <f>M28/'2 bngày'!W29</f>
        <v>17.8</v>
      </c>
      <c r="O28" s="475">
        <v>84</v>
      </c>
      <c r="P28" s="474">
        <f t="shared" si="1"/>
        <v>94</v>
      </c>
      <c r="Q28" s="59"/>
      <c r="R28" s="234"/>
      <c r="S28" s="234">
        <v>2</v>
      </c>
      <c r="T28" s="234"/>
      <c r="U28" s="234">
        <f t="shared" si="4"/>
        <v>2</v>
      </c>
      <c r="V28" s="234">
        <v>1</v>
      </c>
      <c r="W28" s="234">
        <f t="shared" si="2"/>
        <v>1</v>
      </c>
      <c r="X28" s="26"/>
    </row>
    <row r="29" spans="1:24" ht="10.5" customHeight="1" x14ac:dyDescent="0.2">
      <c r="A29" s="62">
        <f t="shared" si="5"/>
        <v>24</v>
      </c>
      <c r="B29" s="378" t="s">
        <v>91</v>
      </c>
      <c r="C29" s="234">
        <v>2184</v>
      </c>
      <c r="D29" s="234">
        <v>894</v>
      </c>
      <c r="E29" s="234">
        <v>95</v>
      </c>
      <c r="F29" s="234">
        <v>145</v>
      </c>
      <c r="G29" s="234">
        <v>485</v>
      </c>
      <c r="H29" s="234">
        <v>60</v>
      </c>
      <c r="I29" s="234">
        <v>55</v>
      </c>
      <c r="J29" s="234">
        <v>60</v>
      </c>
      <c r="K29" s="234">
        <v>250</v>
      </c>
      <c r="L29" s="234">
        <v>1744</v>
      </c>
      <c r="M29" s="476">
        <f t="shared" si="3"/>
        <v>5972</v>
      </c>
      <c r="N29" s="477">
        <f>M29/'2 bngày'!W30</f>
        <v>199.06666666666666</v>
      </c>
      <c r="O29" s="475">
        <v>2316</v>
      </c>
      <c r="P29" s="474">
        <f t="shared" si="1"/>
        <v>3656</v>
      </c>
      <c r="Q29" s="59"/>
      <c r="R29" s="234">
        <v>3</v>
      </c>
      <c r="S29" s="234">
        <v>1</v>
      </c>
      <c r="T29" s="234">
        <v>20</v>
      </c>
      <c r="U29" s="234">
        <f t="shared" si="4"/>
        <v>24</v>
      </c>
      <c r="V29" s="234">
        <v>21</v>
      </c>
      <c r="W29" s="234">
        <f t="shared" si="2"/>
        <v>3</v>
      </c>
      <c r="X29" s="26"/>
    </row>
    <row r="30" spans="1:24" ht="10.5" customHeight="1" x14ac:dyDescent="0.2">
      <c r="A30" s="62">
        <f t="shared" si="5"/>
        <v>25</v>
      </c>
      <c r="B30" s="378" t="s">
        <v>92</v>
      </c>
      <c r="C30" s="234">
        <v>209</v>
      </c>
      <c r="D30" s="234">
        <v>117</v>
      </c>
      <c r="E30" s="234">
        <v>22</v>
      </c>
      <c r="F30" s="234">
        <v>73</v>
      </c>
      <c r="G30" s="234">
        <v>30</v>
      </c>
      <c r="H30" s="234">
        <v>17</v>
      </c>
      <c r="I30" s="234"/>
      <c r="J30" s="234">
        <v>15</v>
      </c>
      <c r="K30" s="234">
        <v>230</v>
      </c>
      <c r="L30" s="234">
        <v>552</v>
      </c>
      <c r="M30" s="476">
        <f t="shared" si="3"/>
        <v>1265</v>
      </c>
      <c r="N30" s="477">
        <f>M30/'2 bngày'!W31</f>
        <v>50.6</v>
      </c>
      <c r="O30" s="475">
        <v>1821</v>
      </c>
      <c r="P30" s="473">
        <f t="shared" si="1"/>
        <v>-556</v>
      </c>
      <c r="Q30" s="59"/>
      <c r="R30" s="234">
        <v>1</v>
      </c>
      <c r="S30" s="234">
        <v>4</v>
      </c>
      <c r="T30" s="234">
        <v>2</v>
      </c>
      <c r="U30" s="234">
        <f t="shared" si="4"/>
        <v>7</v>
      </c>
      <c r="V30" s="234">
        <v>3</v>
      </c>
      <c r="W30" s="234">
        <f t="shared" si="2"/>
        <v>4</v>
      </c>
      <c r="X30" s="26"/>
    </row>
    <row r="31" spans="1:24" ht="10.5" customHeight="1" x14ac:dyDescent="0.2">
      <c r="A31" s="62">
        <f t="shared" si="5"/>
        <v>26</v>
      </c>
      <c r="B31" s="378" t="s">
        <v>93</v>
      </c>
      <c r="C31" s="234">
        <v>63</v>
      </c>
      <c r="D31" s="234">
        <v>38</v>
      </c>
      <c r="E31" s="234">
        <v>8</v>
      </c>
      <c r="F31" s="234">
        <v>14</v>
      </c>
      <c r="G31" s="234">
        <v>15</v>
      </c>
      <c r="H31" s="234">
        <v>6</v>
      </c>
      <c r="I31" s="234">
        <v>2</v>
      </c>
      <c r="J31" s="234">
        <v>5</v>
      </c>
      <c r="K31" s="234">
        <v>7</v>
      </c>
      <c r="L31" s="234">
        <v>16</v>
      </c>
      <c r="M31" s="476">
        <f t="shared" si="3"/>
        <v>174</v>
      </c>
      <c r="N31" s="477">
        <f>M31/'2 bngày'!W32</f>
        <v>7.25</v>
      </c>
      <c r="O31" s="475">
        <v>174</v>
      </c>
      <c r="P31" s="473">
        <f t="shared" si="1"/>
        <v>0</v>
      </c>
      <c r="Q31" s="59"/>
      <c r="R31" s="234"/>
      <c r="S31" s="234">
        <v>1</v>
      </c>
      <c r="T31" s="234">
        <v>1</v>
      </c>
      <c r="U31" s="234">
        <f t="shared" si="4"/>
        <v>2</v>
      </c>
      <c r="V31" s="234">
        <v>1</v>
      </c>
      <c r="W31" s="234">
        <f t="shared" si="2"/>
        <v>1</v>
      </c>
      <c r="X31" s="26"/>
    </row>
    <row r="32" spans="1:24" ht="10.5" customHeight="1" x14ac:dyDescent="0.2">
      <c r="A32" s="62">
        <f t="shared" si="5"/>
        <v>27</v>
      </c>
      <c r="B32" s="378" t="s">
        <v>94</v>
      </c>
      <c r="C32" s="234">
        <v>45</v>
      </c>
      <c r="D32" s="234">
        <v>31</v>
      </c>
      <c r="E32" s="234">
        <v>20</v>
      </c>
      <c r="F32" s="234">
        <v>33</v>
      </c>
      <c r="G32" s="234">
        <v>8</v>
      </c>
      <c r="H32" s="234">
        <v>4</v>
      </c>
      <c r="I32" s="234">
        <v>0</v>
      </c>
      <c r="J32" s="234">
        <v>0</v>
      </c>
      <c r="K32" s="234">
        <v>0</v>
      </c>
      <c r="L32" s="234">
        <v>328</v>
      </c>
      <c r="M32" s="476">
        <f t="shared" si="3"/>
        <v>469</v>
      </c>
      <c r="N32" s="477">
        <f>M32/'2 bngày'!W33</f>
        <v>27.588235294117649</v>
      </c>
      <c r="O32" s="475">
        <v>546</v>
      </c>
      <c r="P32" s="473">
        <f t="shared" si="1"/>
        <v>-77</v>
      </c>
      <c r="Q32" s="59"/>
      <c r="R32" s="234">
        <v>1</v>
      </c>
      <c r="S32" s="234"/>
      <c r="T32" s="234">
        <v>7</v>
      </c>
      <c r="U32" s="234">
        <f t="shared" si="4"/>
        <v>8</v>
      </c>
      <c r="V32" s="234">
        <v>5</v>
      </c>
      <c r="W32" s="234">
        <f t="shared" si="2"/>
        <v>3</v>
      </c>
      <c r="X32" s="26"/>
    </row>
    <row r="33" spans="1:24" ht="10.5" customHeight="1" x14ac:dyDescent="0.2">
      <c r="A33" s="63">
        <f t="shared" si="5"/>
        <v>28</v>
      </c>
      <c r="B33" s="378" t="s">
        <v>95</v>
      </c>
      <c r="C33" s="234">
        <v>92</v>
      </c>
      <c r="D33" s="234">
        <v>66</v>
      </c>
      <c r="E33" s="234">
        <v>15</v>
      </c>
      <c r="F33" s="234">
        <v>9</v>
      </c>
      <c r="G33" s="234">
        <v>30</v>
      </c>
      <c r="H33" s="234">
        <v>16</v>
      </c>
      <c r="I33" s="234">
        <v>1</v>
      </c>
      <c r="J33" s="234">
        <v>9</v>
      </c>
      <c r="K33" s="234">
        <v>12</v>
      </c>
      <c r="L33" s="234">
        <v>176</v>
      </c>
      <c r="M33" s="476">
        <f t="shared" si="3"/>
        <v>426</v>
      </c>
      <c r="N33" s="477">
        <f>M33/'2 bngày'!W34</f>
        <v>23.666666666666668</v>
      </c>
      <c r="O33" s="475">
        <v>233</v>
      </c>
      <c r="P33" s="474">
        <f t="shared" si="1"/>
        <v>193</v>
      </c>
      <c r="Q33" s="59"/>
      <c r="R33" s="234"/>
      <c r="S33" s="234">
        <v>4</v>
      </c>
      <c r="T33" s="234"/>
      <c r="U33" s="234">
        <f t="shared" si="4"/>
        <v>4</v>
      </c>
      <c r="V33" s="234">
        <v>0</v>
      </c>
      <c r="W33" s="234">
        <f t="shared" si="2"/>
        <v>4</v>
      </c>
      <c r="X33" s="26"/>
    </row>
    <row r="34" spans="1:24" ht="10.5" customHeight="1" x14ac:dyDescent="0.2">
      <c r="A34" s="62">
        <f t="shared" si="5"/>
        <v>29</v>
      </c>
      <c r="B34" s="378" t="s">
        <v>96</v>
      </c>
      <c r="C34" s="234">
        <v>58</v>
      </c>
      <c r="D34" s="234">
        <v>63</v>
      </c>
      <c r="E34" s="234">
        <v>38</v>
      </c>
      <c r="F34" s="234">
        <v>49</v>
      </c>
      <c r="G34" s="234">
        <v>29</v>
      </c>
      <c r="H34" s="234">
        <v>21</v>
      </c>
      <c r="I34" s="234"/>
      <c r="J34" s="234">
        <v>6</v>
      </c>
      <c r="K34" s="234">
        <v>6</v>
      </c>
      <c r="L34" s="234"/>
      <c r="M34" s="476">
        <f t="shared" si="3"/>
        <v>270</v>
      </c>
      <c r="N34" s="477">
        <f>M34/'2 bngày'!W35</f>
        <v>14.210526315789474</v>
      </c>
      <c r="O34" s="475">
        <v>413</v>
      </c>
      <c r="P34" s="473">
        <f t="shared" si="1"/>
        <v>-143</v>
      </c>
      <c r="Q34" s="59"/>
      <c r="R34" s="234"/>
      <c r="S34" s="234">
        <v>2</v>
      </c>
      <c r="T34" s="234">
        <v>2</v>
      </c>
      <c r="U34" s="234">
        <f t="shared" si="4"/>
        <v>4</v>
      </c>
      <c r="V34" s="234">
        <v>4</v>
      </c>
      <c r="W34" s="234">
        <f t="shared" si="2"/>
        <v>0</v>
      </c>
      <c r="X34" s="26"/>
    </row>
    <row r="35" spans="1:24" ht="10.5" customHeight="1" x14ac:dyDescent="0.2">
      <c r="A35" s="62">
        <f t="shared" si="5"/>
        <v>30</v>
      </c>
      <c r="B35" s="378" t="s">
        <v>97</v>
      </c>
      <c r="C35" s="234">
        <v>356</v>
      </c>
      <c r="D35" s="234">
        <v>179</v>
      </c>
      <c r="E35" s="234">
        <v>44</v>
      </c>
      <c r="F35" s="234">
        <v>68</v>
      </c>
      <c r="G35" s="234">
        <v>47</v>
      </c>
      <c r="H35" s="234">
        <v>57</v>
      </c>
      <c r="I35" s="234">
        <v>8</v>
      </c>
      <c r="J35" s="234">
        <v>27</v>
      </c>
      <c r="K35" s="234">
        <v>16</v>
      </c>
      <c r="L35" s="234">
        <v>678</v>
      </c>
      <c r="M35" s="476">
        <f t="shared" si="3"/>
        <v>1480</v>
      </c>
      <c r="N35" s="477">
        <f>M35/'2 bngày'!W36</f>
        <v>49.333333333333336</v>
      </c>
      <c r="O35" s="475">
        <v>283</v>
      </c>
      <c r="P35" s="474">
        <f t="shared" si="1"/>
        <v>1197</v>
      </c>
      <c r="Q35" s="59"/>
      <c r="R35" s="375">
        <v>2</v>
      </c>
      <c r="S35" s="375">
        <v>2</v>
      </c>
      <c r="T35" s="375">
        <v>35</v>
      </c>
      <c r="U35" s="234">
        <f t="shared" si="4"/>
        <v>39</v>
      </c>
      <c r="V35" s="234">
        <v>3</v>
      </c>
      <c r="W35" s="234">
        <f t="shared" si="2"/>
        <v>36</v>
      </c>
      <c r="X35" s="26"/>
    </row>
    <row r="36" spans="1:24" ht="10.5" customHeight="1" x14ac:dyDescent="0.2">
      <c r="A36" s="62">
        <f t="shared" si="5"/>
        <v>31</v>
      </c>
      <c r="B36" s="378" t="s">
        <v>98</v>
      </c>
      <c r="C36" s="234">
        <v>127</v>
      </c>
      <c r="D36" s="234">
        <v>75</v>
      </c>
      <c r="E36" s="234">
        <v>35</v>
      </c>
      <c r="F36" s="234">
        <v>44</v>
      </c>
      <c r="G36" s="234">
        <v>49</v>
      </c>
      <c r="H36" s="234">
        <v>12</v>
      </c>
      <c r="I36" s="234"/>
      <c r="J36" s="234">
        <v>29</v>
      </c>
      <c r="K36" s="234">
        <v>12</v>
      </c>
      <c r="L36" s="234">
        <v>44</v>
      </c>
      <c r="M36" s="476">
        <f t="shared" si="3"/>
        <v>427</v>
      </c>
      <c r="N36" s="477">
        <f>M36/'2 bngày'!W37</f>
        <v>19.40909090909091</v>
      </c>
      <c r="O36" s="475">
        <v>183</v>
      </c>
      <c r="P36" s="474">
        <f t="shared" si="1"/>
        <v>244</v>
      </c>
      <c r="Q36" s="59"/>
      <c r="R36" s="234"/>
      <c r="S36" s="234"/>
      <c r="T36" s="234">
        <v>1</v>
      </c>
      <c r="U36" s="234">
        <f t="shared" si="4"/>
        <v>1</v>
      </c>
      <c r="V36" s="234">
        <v>1</v>
      </c>
      <c r="W36" s="234">
        <f t="shared" si="2"/>
        <v>0</v>
      </c>
      <c r="X36" s="26"/>
    </row>
    <row r="37" spans="1:24" ht="10.5" customHeight="1" x14ac:dyDescent="0.2">
      <c r="A37" s="62">
        <f t="shared" si="5"/>
        <v>32</v>
      </c>
      <c r="B37" s="378" t="s">
        <v>99</v>
      </c>
      <c r="C37" s="234">
        <v>96</v>
      </c>
      <c r="D37" s="234">
        <v>82</v>
      </c>
      <c r="E37" s="234">
        <v>30</v>
      </c>
      <c r="F37" s="234">
        <v>34</v>
      </c>
      <c r="G37" s="234">
        <v>44</v>
      </c>
      <c r="H37" s="234">
        <v>38</v>
      </c>
      <c r="I37" s="234">
        <v>34</v>
      </c>
      <c r="J37" s="234">
        <v>31</v>
      </c>
      <c r="K37" s="234">
        <v>73</v>
      </c>
      <c r="L37" s="234">
        <v>36</v>
      </c>
      <c r="M37" s="476">
        <f t="shared" si="3"/>
        <v>498</v>
      </c>
      <c r="N37" s="477">
        <f>M37/'2 bngày'!W38</f>
        <v>17.785714285714285</v>
      </c>
      <c r="O37" s="475">
        <v>365</v>
      </c>
      <c r="P37" s="474">
        <f t="shared" si="1"/>
        <v>133</v>
      </c>
      <c r="Q37" s="59"/>
      <c r="R37" s="234">
        <v>1</v>
      </c>
      <c r="S37" s="234">
        <v>2</v>
      </c>
      <c r="T37" s="234">
        <v>10</v>
      </c>
      <c r="U37" s="234">
        <f t="shared" si="4"/>
        <v>13</v>
      </c>
      <c r="V37" s="234">
        <v>13</v>
      </c>
      <c r="W37" s="234">
        <f t="shared" si="2"/>
        <v>0</v>
      </c>
      <c r="X37" s="26"/>
    </row>
    <row r="38" spans="1:24" ht="10.5" customHeight="1" x14ac:dyDescent="0.2">
      <c r="A38" s="62">
        <f t="shared" si="5"/>
        <v>33</v>
      </c>
      <c r="B38" s="378" t="s">
        <v>100</v>
      </c>
      <c r="C38" s="234">
        <v>823</v>
      </c>
      <c r="D38" s="234">
        <v>620</v>
      </c>
      <c r="E38" s="234">
        <v>273</v>
      </c>
      <c r="F38" s="234">
        <v>270</v>
      </c>
      <c r="G38" s="234">
        <v>7</v>
      </c>
      <c r="H38" s="234">
        <v>103</v>
      </c>
      <c r="I38" s="234">
        <v>27</v>
      </c>
      <c r="J38" s="234"/>
      <c r="K38" s="234"/>
      <c r="L38" s="234">
        <v>24</v>
      </c>
      <c r="M38" s="476">
        <f t="shared" si="3"/>
        <v>2147</v>
      </c>
      <c r="N38" s="477">
        <f>M38/'2 bngày'!W39</f>
        <v>69.258064516129039</v>
      </c>
      <c r="O38" s="475">
        <v>135</v>
      </c>
      <c r="P38" s="474">
        <f t="shared" si="1"/>
        <v>2012</v>
      </c>
      <c r="Q38" s="59"/>
      <c r="R38" s="375">
        <v>1</v>
      </c>
      <c r="S38" s="375">
        <v>1</v>
      </c>
      <c r="T38" s="375">
        <v>1</v>
      </c>
      <c r="U38" s="234">
        <f t="shared" si="4"/>
        <v>3</v>
      </c>
      <c r="V38" s="234">
        <v>3</v>
      </c>
      <c r="W38" s="234">
        <f t="shared" si="2"/>
        <v>0</v>
      </c>
      <c r="X38" s="26"/>
    </row>
    <row r="39" spans="1:24" ht="10.5" customHeight="1" x14ac:dyDescent="0.2">
      <c r="A39" s="62">
        <f t="shared" si="5"/>
        <v>34</v>
      </c>
      <c r="B39" s="378" t="s">
        <v>101</v>
      </c>
      <c r="C39" s="234">
        <v>127</v>
      </c>
      <c r="D39" s="234">
        <v>97</v>
      </c>
      <c r="E39" s="234">
        <v>12</v>
      </c>
      <c r="F39" s="234">
        <v>18</v>
      </c>
      <c r="G39" s="234">
        <v>10</v>
      </c>
      <c r="H39" s="234">
        <v>6</v>
      </c>
      <c r="I39" s="234">
        <v>3</v>
      </c>
      <c r="J39" s="234">
        <v>7</v>
      </c>
      <c r="K39" s="234">
        <v>6</v>
      </c>
      <c r="L39" s="234">
        <v>29</v>
      </c>
      <c r="M39" s="476">
        <f t="shared" si="3"/>
        <v>315</v>
      </c>
      <c r="N39" s="477">
        <f>M39/'2 bngày'!W40</f>
        <v>9.264705882352942</v>
      </c>
      <c r="O39" s="475">
        <v>233</v>
      </c>
      <c r="P39" s="474">
        <f t="shared" si="1"/>
        <v>82</v>
      </c>
      <c r="Q39" s="59"/>
      <c r="R39" s="234">
        <v>1</v>
      </c>
      <c r="S39" s="234">
        <v>1</v>
      </c>
      <c r="T39" s="234">
        <v>1</v>
      </c>
      <c r="U39" s="234">
        <f t="shared" si="4"/>
        <v>3</v>
      </c>
      <c r="V39" s="234">
        <v>3</v>
      </c>
      <c r="W39" s="234">
        <f t="shared" si="2"/>
        <v>0</v>
      </c>
      <c r="X39" s="26"/>
    </row>
    <row r="40" spans="1:24" ht="10.5" customHeight="1" x14ac:dyDescent="0.2">
      <c r="A40" s="63">
        <f t="shared" si="5"/>
        <v>35</v>
      </c>
      <c r="B40" s="378" t="s">
        <v>102</v>
      </c>
      <c r="C40" s="234">
        <v>1975</v>
      </c>
      <c r="D40" s="234">
        <v>1472</v>
      </c>
      <c r="E40" s="234">
        <v>126</v>
      </c>
      <c r="F40" s="234">
        <v>223</v>
      </c>
      <c r="G40" s="234">
        <v>383</v>
      </c>
      <c r="H40" s="234">
        <v>313</v>
      </c>
      <c r="I40" s="234">
        <v>60</v>
      </c>
      <c r="J40" s="234">
        <v>66</v>
      </c>
      <c r="K40" s="234">
        <v>209</v>
      </c>
      <c r="L40" s="234">
        <v>30</v>
      </c>
      <c r="M40" s="476">
        <f t="shared" si="3"/>
        <v>4857</v>
      </c>
      <c r="N40" s="477">
        <f>M40/'2 bngày'!W41</f>
        <v>303.5625</v>
      </c>
      <c r="O40" s="475">
        <v>2299</v>
      </c>
      <c r="P40" s="474">
        <f t="shared" si="1"/>
        <v>2558</v>
      </c>
      <c r="Q40" s="59"/>
      <c r="R40" s="234"/>
      <c r="S40" s="234"/>
      <c r="T40" s="234">
        <v>16</v>
      </c>
      <c r="U40" s="234">
        <f t="shared" si="4"/>
        <v>16</v>
      </c>
      <c r="V40" s="234">
        <v>14</v>
      </c>
      <c r="W40" s="234">
        <f t="shared" si="2"/>
        <v>2</v>
      </c>
      <c r="X40" s="26"/>
    </row>
    <row r="41" spans="1:24" ht="10.5" customHeight="1" x14ac:dyDescent="0.2">
      <c r="A41" s="63">
        <f t="shared" si="5"/>
        <v>36</v>
      </c>
      <c r="B41" s="378" t="s">
        <v>103</v>
      </c>
      <c r="C41" s="234">
        <v>260</v>
      </c>
      <c r="D41" s="234">
        <v>189</v>
      </c>
      <c r="E41" s="234">
        <v>99</v>
      </c>
      <c r="F41" s="234">
        <v>110</v>
      </c>
      <c r="G41" s="234">
        <v>43</v>
      </c>
      <c r="H41" s="234">
        <v>49</v>
      </c>
      <c r="I41" s="234">
        <v>18</v>
      </c>
      <c r="J41" s="234">
        <v>1</v>
      </c>
      <c r="K41" s="234">
        <v>252</v>
      </c>
      <c r="L41" s="234">
        <v>1673</v>
      </c>
      <c r="M41" s="476">
        <f t="shared" si="3"/>
        <v>2694</v>
      </c>
      <c r="N41" s="477">
        <f>M41/'2 bngày'!W42</f>
        <v>89.8</v>
      </c>
      <c r="O41" s="475">
        <v>1050</v>
      </c>
      <c r="P41" s="474">
        <f t="shared" si="1"/>
        <v>1644</v>
      </c>
      <c r="Q41" s="59"/>
      <c r="R41" s="234">
        <v>3</v>
      </c>
      <c r="S41" s="234">
        <v>1</v>
      </c>
      <c r="T41" s="234">
        <v>6</v>
      </c>
      <c r="U41" s="234">
        <f t="shared" si="4"/>
        <v>10</v>
      </c>
      <c r="V41" s="234">
        <v>6</v>
      </c>
      <c r="W41" s="234">
        <f t="shared" si="2"/>
        <v>4</v>
      </c>
      <c r="X41" s="26"/>
    </row>
    <row r="42" spans="1:24" ht="10.5" customHeight="1" x14ac:dyDescent="0.2">
      <c r="A42" s="62">
        <f t="shared" si="5"/>
        <v>37</v>
      </c>
      <c r="B42" s="379" t="s">
        <v>242</v>
      </c>
      <c r="C42" s="234">
        <v>158</v>
      </c>
      <c r="D42" s="234">
        <v>98</v>
      </c>
      <c r="E42" s="234">
        <v>38</v>
      </c>
      <c r="F42" s="234">
        <v>24</v>
      </c>
      <c r="G42" s="234">
        <v>20</v>
      </c>
      <c r="H42" s="234">
        <v>23</v>
      </c>
      <c r="I42" s="234">
        <v>11</v>
      </c>
      <c r="J42" s="234">
        <v>8</v>
      </c>
      <c r="K42" s="234">
        <v>8</v>
      </c>
      <c r="L42" s="234">
        <v>24</v>
      </c>
      <c r="M42" s="476">
        <f t="shared" si="3"/>
        <v>412</v>
      </c>
      <c r="N42" s="477">
        <f>M42/'2 bngày'!W43</f>
        <v>13.733333333333333</v>
      </c>
      <c r="O42" s="475">
        <v>185</v>
      </c>
      <c r="P42" s="474">
        <f t="shared" si="1"/>
        <v>227</v>
      </c>
      <c r="Q42" s="59"/>
      <c r="R42" s="375">
        <v>1</v>
      </c>
      <c r="S42" s="375"/>
      <c r="T42" s="375">
        <v>8</v>
      </c>
      <c r="U42" s="234">
        <f t="shared" si="4"/>
        <v>9</v>
      </c>
      <c r="V42" s="234">
        <v>9</v>
      </c>
      <c r="W42" s="234">
        <f t="shared" si="2"/>
        <v>0</v>
      </c>
      <c r="X42" s="26"/>
    </row>
    <row r="43" spans="1:24" ht="10.5" customHeight="1" x14ac:dyDescent="0.2">
      <c r="A43" s="62">
        <f t="shared" si="5"/>
        <v>38</v>
      </c>
      <c r="B43" s="379" t="s">
        <v>243</v>
      </c>
      <c r="C43" s="234">
        <v>1360</v>
      </c>
      <c r="D43" s="234">
        <v>763</v>
      </c>
      <c r="E43" s="234">
        <v>139</v>
      </c>
      <c r="F43" s="234">
        <v>280</v>
      </c>
      <c r="G43" s="234">
        <v>334</v>
      </c>
      <c r="H43" s="234">
        <v>222</v>
      </c>
      <c r="I43" s="234">
        <v>51</v>
      </c>
      <c r="J43" s="234">
        <v>16</v>
      </c>
      <c r="K43" s="234">
        <v>28</v>
      </c>
      <c r="L43" s="234">
        <v>93</v>
      </c>
      <c r="M43" s="476">
        <f t="shared" si="3"/>
        <v>3286</v>
      </c>
      <c r="N43" s="477">
        <f>M43/'2 bngày'!W44</f>
        <v>106</v>
      </c>
      <c r="O43" s="475">
        <v>2392</v>
      </c>
      <c r="P43" s="474">
        <f t="shared" si="1"/>
        <v>894</v>
      </c>
      <c r="Q43" s="59"/>
      <c r="R43" s="234"/>
      <c r="S43" s="234">
        <v>1</v>
      </c>
      <c r="T43" s="234">
        <v>31</v>
      </c>
      <c r="U43" s="234">
        <f t="shared" si="4"/>
        <v>32</v>
      </c>
      <c r="V43" s="234">
        <v>31</v>
      </c>
      <c r="W43" s="234">
        <f t="shared" si="2"/>
        <v>1</v>
      </c>
      <c r="X43" s="26"/>
    </row>
    <row r="44" spans="1:24" s="16" customFormat="1" ht="10.5" customHeight="1" x14ac:dyDescent="0.2">
      <c r="A44" s="62">
        <f t="shared" si="5"/>
        <v>39</v>
      </c>
      <c r="B44" s="379" t="s">
        <v>244</v>
      </c>
      <c r="C44" s="234">
        <v>734</v>
      </c>
      <c r="D44" s="234">
        <v>564</v>
      </c>
      <c r="E44" s="234">
        <v>126</v>
      </c>
      <c r="F44" s="234">
        <v>57</v>
      </c>
      <c r="G44" s="234">
        <v>102</v>
      </c>
      <c r="H44" s="234">
        <v>117</v>
      </c>
      <c r="I44" s="234">
        <v>59</v>
      </c>
      <c r="J44" s="234">
        <v>80</v>
      </c>
      <c r="K44" s="234">
        <v>147</v>
      </c>
      <c r="L44" s="234">
        <v>1195</v>
      </c>
      <c r="M44" s="476">
        <f t="shared" si="3"/>
        <v>3181</v>
      </c>
      <c r="N44" s="477">
        <f>M44/'2 bngày'!W45</f>
        <v>127.24</v>
      </c>
      <c r="O44" s="475">
        <v>2648</v>
      </c>
      <c r="P44" s="474">
        <f t="shared" ref="P44:P45" si="6">M44-O44</f>
        <v>533</v>
      </c>
      <c r="Q44" s="59"/>
      <c r="R44" s="375">
        <v>1</v>
      </c>
      <c r="S44" s="375">
        <v>1</v>
      </c>
      <c r="T44" s="375">
        <v>26</v>
      </c>
      <c r="U44" s="234">
        <f t="shared" si="4"/>
        <v>28</v>
      </c>
      <c r="V44" s="234">
        <v>12</v>
      </c>
      <c r="W44" s="234">
        <f t="shared" si="2"/>
        <v>16</v>
      </c>
      <c r="X44" s="26"/>
    </row>
    <row r="45" spans="1:24" ht="10.5" customHeight="1" x14ac:dyDescent="0.2">
      <c r="A45" s="62">
        <f t="shared" si="5"/>
        <v>40</v>
      </c>
      <c r="B45" s="379" t="s">
        <v>156</v>
      </c>
      <c r="C45" s="234">
        <f>25+16+64+5</f>
        <v>110</v>
      </c>
      <c r="D45" s="234">
        <f>20+12+48+5</f>
        <v>85</v>
      </c>
      <c r="E45" s="234">
        <v>16</v>
      </c>
      <c r="F45" s="234">
        <v>64</v>
      </c>
      <c r="G45" s="234">
        <f>15+12</f>
        <v>27</v>
      </c>
      <c r="H45" s="234">
        <f>15+6+16</f>
        <v>37</v>
      </c>
      <c r="I45" s="234">
        <f>6+8</f>
        <v>14</v>
      </c>
      <c r="J45" s="234">
        <v>14</v>
      </c>
      <c r="K45" s="234">
        <v>8</v>
      </c>
      <c r="L45" s="234">
        <f>68+44+116</f>
        <v>228</v>
      </c>
      <c r="M45" s="476">
        <f t="shared" si="3"/>
        <v>603</v>
      </c>
      <c r="N45" s="477">
        <f>M45/'2 bngày'!W46</f>
        <v>25.125</v>
      </c>
      <c r="O45" s="475">
        <v>418</v>
      </c>
      <c r="P45" s="474">
        <f t="shared" si="6"/>
        <v>185</v>
      </c>
      <c r="Q45" s="59"/>
      <c r="R45" s="234">
        <v>5</v>
      </c>
      <c r="S45" s="234">
        <v>6</v>
      </c>
      <c r="T45" s="234">
        <v>11</v>
      </c>
      <c r="U45" s="234">
        <f t="shared" si="4"/>
        <v>22</v>
      </c>
      <c r="V45" s="234">
        <v>17</v>
      </c>
      <c r="W45" s="234">
        <f t="shared" si="2"/>
        <v>5</v>
      </c>
      <c r="X45" s="26"/>
    </row>
    <row r="46" spans="1:24" s="26" customFormat="1" ht="10.5" customHeight="1" x14ac:dyDescent="0.2">
      <c r="C46" s="234"/>
      <c r="D46" s="234"/>
      <c r="E46" s="234"/>
      <c r="F46" s="234"/>
      <c r="G46" s="234"/>
      <c r="H46" s="234"/>
      <c r="I46" s="234"/>
      <c r="J46" s="234"/>
      <c r="K46" s="234"/>
      <c r="L46" s="234"/>
      <c r="M46" s="476"/>
      <c r="N46" s="67"/>
      <c r="O46" s="475"/>
      <c r="P46" s="473"/>
      <c r="Q46" s="59"/>
      <c r="R46" s="235" t="str">
        <f>COUNTA(R6:R45)&amp;" trường"</f>
        <v>23 trường</v>
      </c>
      <c r="S46" s="100"/>
      <c r="T46" s="100"/>
      <c r="U46" s="59"/>
      <c r="V46" s="67"/>
      <c r="W46" s="59"/>
    </row>
    <row r="47" spans="1:24" ht="10.5" customHeight="1" x14ac:dyDescent="0.2">
      <c r="A47" s="68">
        <v>1</v>
      </c>
      <c r="B47" s="380" t="s">
        <v>115</v>
      </c>
      <c r="C47" s="234">
        <v>389</v>
      </c>
      <c r="D47" s="234">
        <v>352</v>
      </c>
      <c r="E47" s="234">
        <v>16</v>
      </c>
      <c r="F47" s="234">
        <v>19</v>
      </c>
      <c r="G47" s="234">
        <v>56</v>
      </c>
      <c r="H47" s="234">
        <v>43</v>
      </c>
      <c r="I47" s="234">
        <v>48</v>
      </c>
      <c r="J47" s="234">
        <v>78</v>
      </c>
      <c r="K47" s="234">
        <v>96</v>
      </c>
      <c r="L47" s="234"/>
      <c r="M47" s="476">
        <f t="shared" si="3"/>
        <v>1097</v>
      </c>
      <c r="N47" s="477">
        <f>M47/'2 bngày'!W49</f>
        <v>109.7</v>
      </c>
      <c r="O47" s="475">
        <v>788</v>
      </c>
      <c r="P47" s="474">
        <f t="shared" si="1"/>
        <v>309</v>
      </c>
      <c r="Q47" s="59"/>
      <c r="R47" s="236"/>
      <c r="S47" s="236"/>
      <c r="T47" s="236">
        <v>1</v>
      </c>
      <c r="U47" s="236">
        <f t="shared" si="4"/>
        <v>1</v>
      </c>
      <c r="V47" s="236">
        <v>1</v>
      </c>
      <c r="W47" s="236"/>
      <c r="X47" s="26"/>
    </row>
    <row r="48" spans="1:24" ht="10.5" customHeight="1" x14ac:dyDescent="0.2">
      <c r="B48" s="16"/>
      <c r="C48" s="89" t="s">
        <v>109</v>
      </c>
      <c r="D48" s="169"/>
      <c r="E48" s="169"/>
      <c r="F48" s="119"/>
      <c r="G48" s="119"/>
      <c r="H48" s="119"/>
      <c r="I48" s="119"/>
      <c r="J48" s="169"/>
      <c r="K48" s="169"/>
      <c r="L48" s="169"/>
      <c r="M48" s="17"/>
      <c r="N48" s="169"/>
      <c r="O48" s="119" t="s">
        <v>107</v>
      </c>
      <c r="P48" s="26"/>
      <c r="Q48" s="16"/>
    </row>
    <row r="49" spans="2:17" ht="10.5" customHeight="1" x14ac:dyDescent="0.2">
      <c r="B49" s="16"/>
      <c r="C49" s="46"/>
      <c r="D49" s="170"/>
      <c r="E49" s="170"/>
      <c r="F49" s="170"/>
      <c r="G49" s="170"/>
      <c r="H49" s="170"/>
      <c r="I49" s="170"/>
      <c r="J49" s="170"/>
      <c r="K49" s="170"/>
      <c r="L49" s="169"/>
      <c r="M49" s="17"/>
      <c r="N49" s="169"/>
      <c r="O49" s="119" t="s">
        <v>108</v>
      </c>
      <c r="P49" s="26"/>
      <c r="Q49" s="16"/>
    </row>
    <row r="50" spans="2:17" ht="10.5" customHeight="1" x14ac:dyDescent="0.2">
      <c r="B50" s="16"/>
      <c r="C50" s="67" t="s">
        <v>164</v>
      </c>
      <c r="D50" s="66"/>
      <c r="E50" s="66"/>
      <c r="F50" s="66"/>
      <c r="G50" s="66"/>
      <c r="H50" s="66"/>
      <c r="I50" s="66"/>
      <c r="J50" s="66"/>
      <c r="K50" s="66"/>
      <c r="L50" s="26"/>
      <c r="M50" s="16"/>
      <c r="N50" s="26"/>
      <c r="O50" s="67" t="s">
        <v>165</v>
      </c>
      <c r="P50" s="26"/>
      <c r="Q50" s="16"/>
    </row>
    <row r="51" spans="2:17" ht="10.5" customHeight="1" x14ac:dyDescent="0.2">
      <c r="B51" s="16"/>
      <c r="C51" s="65"/>
      <c r="D51" s="66"/>
      <c r="E51" s="66"/>
      <c r="F51" s="66"/>
      <c r="G51" s="66"/>
      <c r="H51" s="66"/>
      <c r="I51" s="66"/>
      <c r="J51" s="66"/>
      <c r="K51" s="66"/>
      <c r="L51" s="26"/>
      <c r="M51" s="16"/>
      <c r="N51" s="26"/>
      <c r="O51" s="65"/>
      <c r="P51" s="26"/>
      <c r="Q51" s="16"/>
    </row>
    <row r="52" spans="2:17" ht="10.5" customHeight="1" x14ac:dyDescent="0.2">
      <c r="B52" s="16"/>
      <c r="C52" s="65"/>
      <c r="D52" s="66"/>
      <c r="E52" s="66"/>
      <c r="F52" s="66"/>
      <c r="G52" s="66"/>
      <c r="H52" s="66"/>
      <c r="I52" s="66"/>
      <c r="J52" s="66"/>
      <c r="K52" s="66"/>
      <c r="L52" s="26"/>
      <c r="M52" s="16"/>
      <c r="N52" s="26"/>
      <c r="O52" s="65"/>
      <c r="P52" s="26"/>
      <c r="Q52" s="16"/>
    </row>
    <row r="53" spans="2:17" ht="10.5" customHeight="1" x14ac:dyDescent="0.2">
      <c r="B53" s="16"/>
      <c r="C53" s="46" t="s">
        <v>110</v>
      </c>
      <c r="D53" s="66"/>
      <c r="E53" s="66"/>
      <c r="F53" s="66"/>
      <c r="G53" s="66"/>
      <c r="H53" s="66"/>
      <c r="I53" s="66"/>
      <c r="J53" s="66"/>
      <c r="K53" s="66"/>
      <c r="L53" s="26"/>
      <c r="M53" s="16"/>
      <c r="N53" s="26"/>
      <c r="O53" s="119" t="str">
        <f>'Đội ngũ'!$V$37</f>
        <v xml:space="preserve">Nguyễn Huỳnh Long </v>
      </c>
      <c r="P53" s="16"/>
      <c r="Q53" s="16"/>
    </row>
  </sheetData>
  <mergeCells count="1">
    <mergeCell ref="C3:L3"/>
  </mergeCells>
  <pageMargins left="0.39370078740157483" right="0.23622047244094491" top="0.15748031496062992" bottom="0.11811023622047245" header="0.51181102362204722" footer="0.51181102362204722"/>
  <pageSetup paperSize="9" scale="98" orientation="landscape" r:id="rId1"/>
  <ignoredErrors>
    <ignoredError sqref="N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440"/>
  <sheetViews>
    <sheetView showZeros="0" zoomScale="90" zoomScaleNormal="90" workbookViewId="0">
      <pane xSplit="7" ySplit="12" topLeftCell="H13" activePane="bottomRight" state="frozen"/>
      <selection pane="topRight" activeCell="G1" sqref="G1"/>
      <selection pane="bottomLeft" activeCell="A13" sqref="A13"/>
      <selection pane="bottomRight" activeCell="H13" sqref="H13"/>
    </sheetView>
  </sheetViews>
  <sheetFormatPr defaultColWidth="8.88671875" defaultRowHeight="16.5" x14ac:dyDescent="0.25"/>
  <cols>
    <col min="1" max="1" width="2.33203125" style="251" customWidth="1"/>
    <col min="2" max="2" width="5.77734375" style="37" customWidth="1"/>
    <col min="3" max="3" width="6.77734375" style="37" customWidth="1"/>
    <col min="4" max="4" width="4.5546875" style="37" customWidth="1"/>
    <col min="5" max="5" width="6.109375" style="37" customWidth="1"/>
    <col min="6" max="6" width="4.88671875" style="37" customWidth="1"/>
    <col min="7" max="7" width="5.5546875" style="37" customWidth="1"/>
    <col min="8" max="8" width="4.6640625" style="37" customWidth="1"/>
    <col min="9" max="9" width="5.5546875" style="37" customWidth="1"/>
    <col min="10" max="10" width="4.77734375" style="37" customWidth="1"/>
    <col min="11" max="12" width="5.5546875" style="37" customWidth="1"/>
    <col min="13" max="13" width="4.5546875" style="37" customWidth="1"/>
    <col min="14" max="14" width="5.5546875" style="37" customWidth="1"/>
    <col min="15" max="15" width="4.77734375" style="37" customWidth="1"/>
    <col min="16" max="16" width="6.6640625" style="37" customWidth="1"/>
    <col min="17" max="17" width="6.33203125" style="37" customWidth="1"/>
    <col min="18" max="18" width="5.88671875" style="37" customWidth="1"/>
    <col min="19" max="19" width="5.109375" style="37" customWidth="1"/>
    <col min="20" max="20" width="13.44140625" style="37" customWidth="1"/>
    <col min="21" max="21" width="7.109375" style="37" customWidth="1"/>
    <col min="22" max="22" width="5.109375" style="114" customWidth="1"/>
    <col min="23" max="23" width="6" style="461" customWidth="1"/>
    <col min="24" max="26" width="5.109375" style="461" customWidth="1"/>
    <col min="27" max="30" width="5.33203125" style="37" customWidth="1"/>
    <col min="31" max="31" width="6" style="37" customWidth="1"/>
    <col min="32" max="32" width="5.6640625" style="37" customWidth="1"/>
    <col min="33" max="33" width="24.21875" style="37" customWidth="1"/>
    <col min="34" max="16384" width="8.88671875" style="37"/>
  </cols>
  <sheetData>
    <row r="1" spans="1:33" ht="23.25" customHeight="1" x14ac:dyDescent="0.25">
      <c r="B1" s="15" t="s">
        <v>65</v>
      </c>
      <c r="C1" s="15"/>
      <c r="V1" s="361" t="s">
        <v>157</v>
      </c>
      <c r="W1" s="361" t="s">
        <v>158</v>
      </c>
      <c r="X1" s="361" t="s">
        <v>292</v>
      </c>
      <c r="Y1" s="362" t="s">
        <v>159</v>
      </c>
      <c r="Z1" s="361" t="s">
        <v>160</v>
      </c>
    </row>
    <row r="2" spans="1:33" s="141" customFormat="1" ht="15.75" x14ac:dyDescent="0.25">
      <c r="A2" s="251"/>
      <c r="M2" s="157" t="s">
        <v>138</v>
      </c>
      <c r="V2" s="251">
        <f>COUNTIF(V48:V439,"x")</f>
        <v>38</v>
      </c>
      <c r="W2" s="251">
        <f t="shared" ref="W2:Z2" si="0">COUNTIF(W48:W439,"x")</f>
        <v>12</v>
      </c>
      <c r="X2" s="251">
        <f t="shared" si="0"/>
        <v>1</v>
      </c>
      <c r="Y2" s="446">
        <f t="shared" si="0"/>
        <v>26</v>
      </c>
      <c r="Z2" s="447">
        <f t="shared" si="0"/>
        <v>25</v>
      </c>
    </row>
    <row r="3" spans="1:33" s="141" customFormat="1" ht="25.5" customHeight="1" x14ac:dyDescent="0.25">
      <c r="A3" s="251"/>
      <c r="M3" s="158" t="str">
        <f>'Đội ngũ'!$Q$1</f>
        <v>NĂM HỌC 2020 - 2021</v>
      </c>
      <c r="V3" s="251"/>
      <c r="W3" s="447"/>
      <c r="X3" s="251"/>
      <c r="Y3" s="446"/>
      <c r="Z3" s="447"/>
    </row>
    <row r="4" spans="1:33" s="114" customFormat="1" ht="38.25" customHeight="1" x14ac:dyDescent="0.25">
      <c r="A4" s="251"/>
      <c r="B4" s="664" t="s">
        <v>154</v>
      </c>
      <c r="C4" s="204" t="s">
        <v>161</v>
      </c>
      <c r="D4" s="657" t="s">
        <v>328</v>
      </c>
      <c r="E4" s="658"/>
      <c r="F4" s="659" t="s">
        <v>143</v>
      </c>
      <c r="G4" s="659"/>
      <c r="H4" s="666" t="s">
        <v>171</v>
      </c>
      <c r="I4" s="667"/>
      <c r="J4" s="660" t="s">
        <v>155</v>
      </c>
      <c r="K4" s="661"/>
      <c r="L4" s="662" t="s">
        <v>162</v>
      </c>
      <c r="M4" s="657" t="s">
        <v>163</v>
      </c>
      <c r="N4" s="658"/>
      <c r="O4" s="653" t="s">
        <v>139</v>
      </c>
      <c r="P4" s="653"/>
      <c r="Q4" s="664" t="s">
        <v>178</v>
      </c>
      <c r="R4" s="648" t="s">
        <v>179</v>
      </c>
      <c r="S4" s="648" t="s">
        <v>177</v>
      </c>
      <c r="T4" s="648" t="s">
        <v>172</v>
      </c>
      <c r="U4" s="648" t="s">
        <v>176</v>
      </c>
      <c r="W4" s="175"/>
      <c r="Y4" s="179"/>
      <c r="Z4" s="175"/>
    </row>
    <row r="5" spans="1:33" s="16" customFormat="1" ht="35.25" customHeight="1" x14ac:dyDescent="0.2">
      <c r="A5" s="252"/>
      <c r="B5" s="665"/>
      <c r="C5" s="205" t="s">
        <v>30</v>
      </c>
      <c r="D5" s="185" t="s">
        <v>24</v>
      </c>
      <c r="E5" s="185" t="s">
        <v>30</v>
      </c>
      <c r="F5" s="185" t="s">
        <v>24</v>
      </c>
      <c r="G5" s="185" t="s">
        <v>30</v>
      </c>
      <c r="H5" s="96" t="s">
        <v>24</v>
      </c>
      <c r="I5" s="96" t="s">
        <v>30</v>
      </c>
      <c r="J5" s="206" t="s">
        <v>24</v>
      </c>
      <c r="K5" s="206" t="s">
        <v>30</v>
      </c>
      <c r="L5" s="663"/>
      <c r="M5" s="185" t="s">
        <v>24</v>
      </c>
      <c r="N5" s="185" t="s">
        <v>30</v>
      </c>
      <c r="O5" s="185" t="s">
        <v>24</v>
      </c>
      <c r="P5" s="185" t="s">
        <v>30</v>
      </c>
      <c r="Q5" s="665"/>
      <c r="R5" s="649"/>
      <c r="S5" s="649"/>
      <c r="T5" s="649"/>
      <c r="U5" s="649"/>
      <c r="V5" s="407"/>
      <c r="W5" s="176"/>
      <c r="X5" s="85"/>
      <c r="Y5" s="448"/>
      <c r="Z5" s="449"/>
    </row>
    <row r="6" spans="1:33" s="16" customFormat="1" ht="15" customHeight="1" x14ac:dyDescent="0.2">
      <c r="A6" s="252"/>
      <c r="B6" s="81" t="s">
        <v>45</v>
      </c>
      <c r="C6" s="184">
        <f>'2 bngày'!D6</f>
        <v>7844</v>
      </c>
      <c r="D6" s="442">
        <f t="shared" ref="D6:G10" si="1">D43+D53+D63+D73+D83+D93+D103+D113+D123+D133+D143+D153+D163+D173+D183+D193+D203+D213+D223+D233+D243+D253+D263+D273+D283+D293+D303+D313+D323+D333+D343+D353+D363+D373+D383+D393+D403+D413+D423+D433</f>
        <v>173</v>
      </c>
      <c r="E6" s="442">
        <f t="shared" si="1"/>
        <v>6532</v>
      </c>
      <c r="F6" s="185">
        <f t="shared" si="1"/>
        <v>36</v>
      </c>
      <c r="G6" s="185">
        <f t="shared" si="1"/>
        <v>1277</v>
      </c>
      <c r="H6" s="185">
        <f t="shared" ref="H6:I6" si="2">H43+H53+H63+H73+H83+H93+H103+H113+H123+H133+H143+H153+H163+H173+H183+H193+H203+H213+H223+H233+H243+H253+H263+H273+H283+H293+H303+H313+H323+H333+H343+H353+H363+H373+H383+H393+H403+H413+H423+H433</f>
        <v>1</v>
      </c>
      <c r="I6" s="185">
        <f t="shared" si="2"/>
        <v>35</v>
      </c>
      <c r="J6" s="206">
        <f>D6+F6+H6</f>
        <v>210</v>
      </c>
      <c r="K6" s="441">
        <f>E6+G6+I6</f>
        <v>7844</v>
      </c>
      <c r="L6" s="207">
        <f t="shared" ref="L6:L11" si="3">K6/C6*100</f>
        <v>100</v>
      </c>
      <c r="M6" s="185">
        <f t="shared" ref="M6:R6" si="4">M43+M53+M63+M73+M83+M93+M103+M113+M123+M133+M143+M153+M163+M173+M183+M193+M203+M213+M223+M233+M243+M253+M263+M273+M283+M293+M303+M313+M323+M333+M343+M353+M363+M373+M383+M393+M403+M413+M423+M433</f>
        <v>96</v>
      </c>
      <c r="N6" s="185">
        <f t="shared" si="4"/>
        <v>3211</v>
      </c>
      <c r="O6" s="185">
        <f t="shared" si="4"/>
        <v>16</v>
      </c>
      <c r="P6" s="441">
        <f t="shared" si="4"/>
        <v>574</v>
      </c>
      <c r="Q6" s="479">
        <f>P6/C6*100</f>
        <v>7.3176950535441101</v>
      </c>
      <c r="R6" s="650">
        <f t="shared" si="4"/>
        <v>35</v>
      </c>
      <c r="S6" s="650">
        <f>S43+S53+S63+S73+S83+S93+S103+S113+S123+S133+S143+S153+S163+S173+S183+S193+S203+S213+S223+S233+S243+S253+S263+S273+S283+S293+S303+S313+S323+S333+S343+S353+S363+S373+S383+S393+S403+S413+S423+S433</f>
        <v>1248</v>
      </c>
      <c r="T6" s="654" t="s">
        <v>330</v>
      </c>
      <c r="U6" s="650">
        <f t="shared" ref="U6" si="5">U43+U53+U63+U73+U83+U93+U103+U113+U123+U133+U143+U153+U163+U173+U183+U193+U203+U213+U223+U233+U243+U253+U263+U273+U283+U293+U303+U313+U323+U333+U343+U353+U363+U373+U383+U393+U403+U413+U423+U433</f>
        <v>37</v>
      </c>
      <c r="V6" s="450"/>
      <c r="W6" s="451"/>
      <c r="X6" s="85"/>
      <c r="Y6" s="452"/>
      <c r="Z6" s="449"/>
    </row>
    <row r="7" spans="1:33" s="16" customFormat="1" ht="15" customHeight="1" x14ac:dyDescent="0.2">
      <c r="A7" s="252"/>
      <c r="B7" s="81" t="s">
        <v>44</v>
      </c>
      <c r="C7" s="184">
        <f>'2 bngày'!H6</f>
        <v>7749</v>
      </c>
      <c r="D7" s="185">
        <f t="shared" si="1"/>
        <v>171</v>
      </c>
      <c r="E7" s="185">
        <f t="shared" si="1"/>
        <v>6333</v>
      </c>
      <c r="F7" s="185">
        <f t="shared" si="1"/>
        <v>36</v>
      </c>
      <c r="G7" s="185">
        <f t="shared" si="1"/>
        <v>1384</v>
      </c>
      <c r="H7" s="185">
        <f t="shared" ref="H7:I7" si="6">H44+H54+H64+H74+H84+H94+H104+H114+H124+H134+H144+H154+H164+H174+H184+H194+H204+H214+H224+H234+H244+H254+H264+H274+H284+H294+H304+H314+H324+H334+H344+H354+H364+H374+H384+H394+H404+H414+H424+H434</f>
        <v>1</v>
      </c>
      <c r="I7" s="185">
        <f t="shared" si="6"/>
        <v>32</v>
      </c>
      <c r="J7" s="429">
        <f t="shared" ref="J7:J10" si="7">D7+F7+H7</f>
        <v>208</v>
      </c>
      <c r="K7" s="441">
        <f t="shared" ref="K7:K10" si="8">E7+G7+I7</f>
        <v>7749</v>
      </c>
      <c r="L7" s="207">
        <f t="shared" si="3"/>
        <v>100</v>
      </c>
      <c r="M7" s="185">
        <f t="shared" ref="M7:P10" si="9">M44+M54+M64+M74+M84+M94+M104+M114+M124+M134+M144+M154+M164+M174+M184+M194+M204+M214+M224+M234+M244+M254+M264+M274+M284+M294+M304+M314+M324+M334+M344+M354+M364+M374+M384+M394+M404+M414+M424+M434</f>
        <v>118</v>
      </c>
      <c r="N7" s="185">
        <f t="shared" si="9"/>
        <v>4020</v>
      </c>
      <c r="O7" s="185">
        <f t="shared" si="9"/>
        <v>42</v>
      </c>
      <c r="P7" s="441">
        <f t="shared" si="9"/>
        <v>1580</v>
      </c>
      <c r="Q7" s="479">
        <f>P7/C7*100</f>
        <v>20.38972770680088</v>
      </c>
      <c r="R7" s="651"/>
      <c r="S7" s="651"/>
      <c r="T7" s="655"/>
      <c r="U7" s="651"/>
      <c r="V7" s="450"/>
      <c r="W7" s="451"/>
      <c r="X7" s="85"/>
      <c r="Y7" s="452"/>
      <c r="Z7" s="449"/>
    </row>
    <row r="8" spans="1:33" s="39" customFormat="1" ht="15" customHeight="1" x14ac:dyDescent="0.2">
      <c r="A8" s="253"/>
      <c r="B8" s="81" t="s">
        <v>43</v>
      </c>
      <c r="C8" s="184">
        <f>'2 bngày'!L6</f>
        <v>8740</v>
      </c>
      <c r="D8" s="185">
        <f t="shared" si="1"/>
        <v>186</v>
      </c>
      <c r="E8" s="185">
        <f t="shared" si="1"/>
        <v>7541</v>
      </c>
      <c r="F8" s="185">
        <f t="shared" si="1"/>
        <v>29</v>
      </c>
      <c r="G8" s="185">
        <f t="shared" si="1"/>
        <v>1165</v>
      </c>
      <c r="H8" s="185">
        <f t="shared" ref="H8:I8" si="10">H45+H55+H65+H75+H85+H95+H105+H115+H125+H135+H145+H155+H165+H175+H185+H195+H205+H215+H225+H235+H245+H255+H265+H275+H285+H295+H305+H315+H325+H335+H345+H355+H365+H375+H385+H395+H405+H415+H425+H435</f>
        <v>1</v>
      </c>
      <c r="I8" s="185">
        <f t="shared" si="10"/>
        <v>34</v>
      </c>
      <c r="J8" s="429">
        <f t="shared" si="7"/>
        <v>216</v>
      </c>
      <c r="K8" s="441">
        <f t="shared" si="8"/>
        <v>8740</v>
      </c>
      <c r="L8" s="207">
        <f t="shared" si="3"/>
        <v>100</v>
      </c>
      <c r="M8" s="185">
        <f t="shared" si="9"/>
        <v>120</v>
      </c>
      <c r="N8" s="185">
        <f t="shared" si="9"/>
        <v>4434</v>
      </c>
      <c r="O8" s="185">
        <f t="shared" si="9"/>
        <v>119</v>
      </c>
      <c r="P8" s="441">
        <f t="shared" si="9"/>
        <v>4772</v>
      </c>
      <c r="Q8" s="479">
        <f>P8/C8*100</f>
        <v>54.599542334096107</v>
      </c>
      <c r="R8" s="651"/>
      <c r="S8" s="651"/>
      <c r="T8" s="655"/>
      <c r="U8" s="651"/>
      <c r="V8" s="94"/>
      <c r="W8" s="177"/>
      <c r="X8" s="453"/>
      <c r="Y8" s="454"/>
      <c r="Z8" s="455"/>
    </row>
    <row r="9" spans="1:33" s="39" customFormat="1" ht="15" customHeight="1" x14ac:dyDescent="0.2">
      <c r="A9" s="253"/>
      <c r="B9" s="81" t="s">
        <v>42</v>
      </c>
      <c r="C9" s="184">
        <f>'2 bngày'!P6</f>
        <v>7506</v>
      </c>
      <c r="D9" s="185">
        <f t="shared" si="1"/>
        <v>172</v>
      </c>
      <c r="E9" s="185">
        <f t="shared" si="1"/>
        <v>6783</v>
      </c>
      <c r="F9" s="185">
        <f t="shared" si="1"/>
        <v>19</v>
      </c>
      <c r="G9" s="185">
        <f t="shared" si="1"/>
        <v>723</v>
      </c>
      <c r="H9" s="185">
        <f t="shared" ref="H9:I9" si="11">H46+H56+H66+H76+H86+H96+H106+H116+H126+H136+H146+H156+H166+H176+H186+H196+H206+H216+H226+H236+H246+H256+H266+H276+H286+H296+H306+H316+H326+H336+H346+H356+H366+H376+H386+H396+H406+H416+H426+H436</f>
        <v>0</v>
      </c>
      <c r="I9" s="185">
        <f t="shared" si="11"/>
        <v>0</v>
      </c>
      <c r="J9" s="429">
        <f t="shared" si="7"/>
        <v>191</v>
      </c>
      <c r="K9" s="441">
        <f t="shared" si="8"/>
        <v>7506</v>
      </c>
      <c r="L9" s="207">
        <f t="shared" si="3"/>
        <v>100</v>
      </c>
      <c r="M9" s="185">
        <f t="shared" si="9"/>
        <v>104</v>
      </c>
      <c r="N9" s="185">
        <f t="shared" si="9"/>
        <v>3701</v>
      </c>
      <c r="O9" s="185">
        <f t="shared" si="9"/>
        <v>123</v>
      </c>
      <c r="P9" s="441">
        <f t="shared" si="9"/>
        <v>4910</v>
      </c>
      <c r="Q9" s="479">
        <f>P9/C9*100</f>
        <v>65.414335198507857</v>
      </c>
      <c r="R9" s="651"/>
      <c r="S9" s="651"/>
      <c r="T9" s="655"/>
      <c r="U9" s="651"/>
      <c r="V9" s="94"/>
      <c r="W9" s="177"/>
      <c r="X9" s="453"/>
      <c r="Y9" s="454"/>
      <c r="Z9" s="455"/>
    </row>
    <row r="10" spans="1:33" s="39" customFormat="1" ht="15" customHeight="1" x14ac:dyDescent="0.2">
      <c r="A10" s="253"/>
      <c r="B10" s="81" t="s">
        <v>41</v>
      </c>
      <c r="C10" s="184">
        <f>'2 bngày'!T6</f>
        <v>6054</v>
      </c>
      <c r="D10" s="185">
        <f t="shared" si="1"/>
        <v>141</v>
      </c>
      <c r="E10" s="185">
        <f t="shared" si="1"/>
        <v>5189</v>
      </c>
      <c r="F10" s="185">
        <f t="shared" si="1"/>
        <v>25</v>
      </c>
      <c r="G10" s="185">
        <f t="shared" si="1"/>
        <v>865</v>
      </c>
      <c r="H10" s="185">
        <f t="shared" ref="H10:I10" si="12">H47+H57+H67+H77+H87+H97+H107+H117+H127+H137+H147+H157+H167+H177+H187+H197+H207+H217+H227+H237+H247+H257+H267+H277+H287+H297+H307+H317+H327+H337+H347+H357+H367+H377+H387+H397+H407+H417+H427+H437</f>
        <v>0</v>
      </c>
      <c r="I10" s="185">
        <f t="shared" si="12"/>
        <v>0</v>
      </c>
      <c r="J10" s="429">
        <f t="shared" si="7"/>
        <v>166</v>
      </c>
      <c r="K10" s="441">
        <f t="shared" si="8"/>
        <v>6054</v>
      </c>
      <c r="L10" s="207">
        <f t="shared" si="3"/>
        <v>100</v>
      </c>
      <c r="M10" s="185">
        <f t="shared" si="9"/>
        <v>91</v>
      </c>
      <c r="N10" s="185">
        <f t="shared" si="9"/>
        <v>2849</v>
      </c>
      <c r="O10" s="185">
        <f t="shared" si="9"/>
        <v>103</v>
      </c>
      <c r="P10" s="441">
        <f t="shared" si="9"/>
        <v>3672</v>
      </c>
      <c r="Q10" s="479">
        <f>P10/C10*100</f>
        <v>60.654112983151634</v>
      </c>
      <c r="R10" s="651"/>
      <c r="S10" s="651"/>
      <c r="T10" s="655"/>
      <c r="U10" s="651"/>
      <c r="V10" s="99"/>
      <c r="W10" s="178"/>
      <c r="X10" s="453"/>
      <c r="Y10" s="454"/>
      <c r="Z10" s="455"/>
    </row>
    <row r="11" spans="1:33" s="39" customFormat="1" ht="15" customHeight="1" x14ac:dyDescent="0.2">
      <c r="A11" s="253"/>
      <c r="B11" s="208" t="s">
        <v>40</v>
      </c>
      <c r="C11" s="408">
        <f>'2 bngày'!X6</f>
        <v>37893</v>
      </c>
      <c r="D11" s="206">
        <f>SUM(D6:D10)</f>
        <v>843</v>
      </c>
      <c r="E11" s="206">
        <f t="shared" ref="E11:P11" si="13">SUM(E6:E10)</f>
        <v>32378</v>
      </c>
      <c r="F11" s="206">
        <f t="shared" si="13"/>
        <v>145</v>
      </c>
      <c r="G11" s="206">
        <f t="shared" si="13"/>
        <v>5414</v>
      </c>
      <c r="H11" s="206">
        <f t="shared" ref="H11:I11" si="14">SUM(H6:H10)</f>
        <v>3</v>
      </c>
      <c r="I11" s="206">
        <f t="shared" si="14"/>
        <v>101</v>
      </c>
      <c r="J11" s="429">
        <f t="shared" ref="J11" si="15">D11+F11+H11</f>
        <v>991</v>
      </c>
      <c r="K11" s="441">
        <f t="shared" ref="K11" si="16">E11+G11+I11</f>
        <v>37893</v>
      </c>
      <c r="L11" s="207">
        <f t="shared" si="3"/>
        <v>100</v>
      </c>
      <c r="M11" s="206">
        <f t="shared" si="13"/>
        <v>529</v>
      </c>
      <c r="N11" s="206">
        <f t="shared" si="13"/>
        <v>18215</v>
      </c>
      <c r="O11" s="206">
        <f t="shared" si="13"/>
        <v>403</v>
      </c>
      <c r="P11" s="441">
        <f t="shared" si="13"/>
        <v>15508</v>
      </c>
      <c r="Q11" s="406"/>
      <c r="R11" s="652"/>
      <c r="S11" s="652"/>
      <c r="T11" s="656"/>
      <c r="U11" s="652"/>
      <c r="V11" s="94"/>
      <c r="W11" s="177"/>
      <c r="X11" s="453"/>
      <c r="Y11" s="454"/>
      <c r="Z11" s="455"/>
    </row>
    <row r="12" spans="1:33" s="16" customFormat="1" ht="15" customHeight="1" x14ac:dyDescent="0.2">
      <c r="A12" s="407"/>
      <c r="B12" s="408" t="s">
        <v>28</v>
      </c>
      <c r="C12" s="207"/>
      <c r="D12" s="207"/>
      <c r="E12" s="207">
        <f>E11/$C$11*100</f>
        <v>85.445860713060455</v>
      </c>
      <c r="F12" s="207"/>
      <c r="G12" s="207">
        <f t="shared" ref="G12:K12" si="17">G11/$C$11*100</f>
        <v>14.287599292745362</v>
      </c>
      <c r="H12" s="207"/>
      <c r="I12" s="207">
        <f t="shared" si="17"/>
        <v>0.26653999419417834</v>
      </c>
      <c r="J12" s="207"/>
      <c r="K12" s="207">
        <f t="shared" si="17"/>
        <v>100</v>
      </c>
      <c r="L12" s="207"/>
      <c r="M12" s="369"/>
      <c r="N12" s="207">
        <f>N11/$C$11*100</f>
        <v>48.069564299474834</v>
      </c>
      <c r="O12" s="369"/>
      <c r="P12" s="207">
        <f>P11/$C$11*100</f>
        <v>40.925764653102156</v>
      </c>
      <c r="Q12" s="207"/>
      <c r="R12" s="89"/>
      <c r="S12" s="409"/>
      <c r="T12" s="409"/>
      <c r="U12" s="410"/>
      <c r="V12" s="410"/>
      <c r="W12" s="411"/>
      <c r="X12" s="85"/>
      <c r="Y12" s="448"/>
      <c r="Z12" s="449"/>
    </row>
    <row r="13" spans="1:33" s="39" customFormat="1" ht="15.75" x14ac:dyDescent="0.25">
      <c r="A13" s="253"/>
      <c r="B13" s="148"/>
      <c r="C13" s="148"/>
      <c r="D13" s="144" t="s">
        <v>109</v>
      </c>
      <c r="E13" s="145"/>
      <c r="F13" s="145"/>
      <c r="G13" s="145"/>
      <c r="H13" s="145"/>
      <c r="I13" s="145"/>
      <c r="J13" s="145"/>
      <c r="K13" s="145"/>
      <c r="L13" s="145"/>
      <c r="M13" s="145"/>
      <c r="N13" s="149"/>
      <c r="O13" s="146"/>
      <c r="P13" s="146"/>
      <c r="Q13" s="146"/>
      <c r="R13" s="141"/>
      <c r="S13" s="150" t="s">
        <v>107</v>
      </c>
      <c r="T13" s="147"/>
      <c r="U13" s="72"/>
      <c r="V13" s="456"/>
      <c r="W13" s="457"/>
      <c r="X13" s="458"/>
      <c r="Y13" s="459"/>
      <c r="Z13" s="457"/>
      <c r="AA13" s="41"/>
      <c r="AB13" s="41"/>
      <c r="AC13" s="41"/>
      <c r="AD13" s="41"/>
      <c r="AE13" s="41"/>
      <c r="AF13" s="41"/>
      <c r="AG13" s="41"/>
    </row>
    <row r="14" spans="1:33" x14ac:dyDescent="0.25">
      <c r="A14" s="253"/>
      <c r="B14" s="148"/>
      <c r="C14" s="148"/>
      <c r="D14" s="151"/>
      <c r="E14" s="152"/>
      <c r="F14" s="152"/>
      <c r="G14" s="152"/>
      <c r="H14" s="152"/>
      <c r="I14" s="152"/>
      <c r="J14" s="152"/>
      <c r="K14" s="152"/>
      <c r="L14" s="152"/>
      <c r="M14" s="102"/>
      <c r="N14" s="101"/>
      <c r="O14" s="146"/>
      <c r="P14" s="146"/>
      <c r="Q14" s="146"/>
      <c r="R14" s="141"/>
      <c r="S14" s="150" t="s">
        <v>108</v>
      </c>
      <c r="T14" s="147"/>
      <c r="U14" s="72"/>
      <c r="V14" s="456"/>
      <c r="W14" s="175"/>
      <c r="X14" s="114"/>
      <c r="Y14" s="179"/>
      <c r="Z14" s="175"/>
    </row>
    <row r="15" spans="1:33" ht="11.25" customHeight="1" x14ac:dyDescent="0.25">
      <c r="A15" s="253"/>
      <c r="B15" s="148"/>
      <c r="C15" s="148"/>
      <c r="D15" s="143"/>
      <c r="E15" s="152"/>
      <c r="F15" s="152"/>
      <c r="G15" s="152"/>
      <c r="H15" s="152"/>
      <c r="I15" s="152"/>
      <c r="J15" s="152"/>
      <c r="K15" s="152"/>
      <c r="L15" s="152"/>
      <c r="M15" s="39"/>
      <c r="N15" s="101"/>
      <c r="O15" s="146"/>
      <c r="P15" s="146"/>
      <c r="Q15" s="146"/>
      <c r="R15" s="141"/>
      <c r="S15" s="143"/>
      <c r="T15" s="147"/>
      <c r="U15" s="72"/>
      <c r="V15" s="456"/>
      <c r="W15" s="175"/>
      <c r="X15" s="114"/>
      <c r="Y15" s="179"/>
      <c r="Z15" s="175"/>
    </row>
    <row r="16" spans="1:33" ht="11.25" customHeight="1" x14ac:dyDescent="0.25">
      <c r="A16" s="253"/>
      <c r="B16" s="148"/>
      <c r="C16" s="148"/>
      <c r="D16" s="67" t="s">
        <v>164</v>
      </c>
      <c r="E16" s="66"/>
      <c r="F16" s="66"/>
      <c r="G16" s="66"/>
      <c r="H16" s="66"/>
      <c r="I16" s="66"/>
      <c r="J16" s="66"/>
      <c r="K16" s="66"/>
      <c r="L16" s="66"/>
      <c r="M16" s="26"/>
      <c r="N16" s="16"/>
      <c r="O16" s="26"/>
      <c r="P16" s="59"/>
      <c r="Q16" s="65"/>
      <c r="R16" s="26"/>
      <c r="S16" s="67" t="s">
        <v>165</v>
      </c>
      <c r="T16" s="59"/>
      <c r="U16" s="59"/>
      <c r="V16" s="460"/>
      <c r="W16" s="460"/>
      <c r="X16" s="460"/>
      <c r="Z16" s="175"/>
    </row>
    <row r="17" spans="1:26" ht="11.25" customHeight="1" x14ac:dyDescent="0.25">
      <c r="A17" s="253"/>
      <c r="B17" s="153"/>
      <c r="C17" s="153"/>
      <c r="D17" s="143"/>
      <c r="E17" s="145"/>
      <c r="F17" s="145"/>
      <c r="G17" s="145"/>
      <c r="H17" s="145"/>
      <c r="I17" s="145"/>
      <c r="J17" s="145"/>
      <c r="K17" s="145"/>
      <c r="L17" s="145"/>
      <c r="M17" s="145"/>
      <c r="N17" s="180"/>
      <c r="O17" s="146"/>
      <c r="P17" s="146"/>
      <c r="Q17" s="146"/>
      <c r="R17" s="141"/>
      <c r="S17" s="143"/>
      <c r="T17" s="147"/>
      <c r="U17" s="72"/>
      <c r="V17" s="456"/>
      <c r="W17" s="175"/>
      <c r="X17" s="114"/>
      <c r="Y17" s="179"/>
      <c r="Z17" s="175"/>
    </row>
    <row r="18" spans="1:26" ht="11.25" customHeight="1" x14ac:dyDescent="0.25">
      <c r="A18" s="253"/>
      <c r="B18" s="154"/>
      <c r="C18" s="154"/>
      <c r="D18" s="141"/>
      <c r="E18" s="155"/>
      <c r="F18" s="155"/>
      <c r="G18" s="155"/>
      <c r="H18" s="155"/>
      <c r="I18" s="155"/>
      <c r="J18" s="155"/>
      <c r="K18" s="155"/>
      <c r="L18" s="155"/>
      <c r="M18" s="155"/>
      <c r="N18" s="149"/>
      <c r="O18" s="146"/>
      <c r="P18" s="146"/>
      <c r="Q18" s="146"/>
      <c r="R18" s="141"/>
      <c r="S18" s="141"/>
      <c r="T18" s="141"/>
      <c r="U18" s="71"/>
      <c r="V18" s="462"/>
      <c r="W18" s="175"/>
      <c r="X18" s="114"/>
      <c r="Y18" s="179"/>
      <c r="Z18" s="175"/>
    </row>
    <row r="19" spans="1:26" ht="11.25" customHeight="1" x14ac:dyDescent="0.25">
      <c r="A19" s="253"/>
      <c r="B19" s="154"/>
      <c r="C19" s="154"/>
      <c r="D19" s="145"/>
      <c r="E19" s="145"/>
      <c r="F19" s="145"/>
      <c r="G19" s="145"/>
      <c r="H19" s="145"/>
      <c r="I19" s="145"/>
      <c r="J19" s="145"/>
      <c r="K19" s="145"/>
      <c r="L19" s="145"/>
      <c r="M19" s="145"/>
      <c r="N19" s="149"/>
      <c r="O19" s="146"/>
      <c r="P19" s="146"/>
      <c r="Q19" s="146"/>
      <c r="R19" s="141"/>
      <c r="S19" s="141"/>
      <c r="T19" s="141"/>
      <c r="U19" s="71"/>
      <c r="V19" s="462"/>
      <c r="W19" s="175"/>
      <c r="X19" s="114"/>
      <c r="Y19" s="179"/>
      <c r="Z19" s="175"/>
    </row>
    <row r="20" spans="1:26" x14ac:dyDescent="0.25">
      <c r="A20" s="253"/>
      <c r="B20" s="154"/>
      <c r="C20" s="154"/>
      <c r="D20" s="156" t="s">
        <v>110</v>
      </c>
      <c r="E20" s="145"/>
      <c r="F20" s="145"/>
      <c r="G20" s="145"/>
      <c r="H20" s="145"/>
      <c r="I20" s="145"/>
      <c r="J20" s="145"/>
      <c r="K20" s="145"/>
      <c r="L20" s="145"/>
      <c r="M20" s="145"/>
      <c r="N20" s="149"/>
      <c r="O20" s="146"/>
      <c r="P20" s="146"/>
      <c r="Q20" s="146"/>
      <c r="R20" s="141"/>
      <c r="S20" s="150" t="str">
        <f>'Đội ngũ'!$V$37</f>
        <v xml:space="preserve">Nguyễn Huỳnh Long </v>
      </c>
      <c r="T20" s="141"/>
      <c r="U20" s="71"/>
      <c r="V20" s="462"/>
      <c r="W20" s="175"/>
      <c r="X20" s="114"/>
      <c r="Y20" s="179"/>
      <c r="Z20" s="175"/>
    </row>
    <row r="21" spans="1:26" ht="11.25" customHeight="1" x14ac:dyDescent="0.25">
      <c r="A21" s="253"/>
      <c r="B21" s="101"/>
      <c r="C21" s="101"/>
      <c r="D21" s="103"/>
      <c r="E21" s="103"/>
      <c r="F21" s="103"/>
      <c r="G21" s="40"/>
      <c r="H21" s="40"/>
      <c r="I21" s="40"/>
      <c r="J21" s="40"/>
      <c r="K21" s="40"/>
      <c r="L21" s="40"/>
      <c r="M21" s="40"/>
      <c r="N21" s="101"/>
      <c r="O21" s="100"/>
      <c r="P21" s="100"/>
      <c r="Q21" s="100"/>
      <c r="R21" s="71"/>
      <c r="S21" s="71"/>
      <c r="T21" s="71"/>
      <c r="U21" s="71"/>
      <c r="V21" s="462"/>
      <c r="W21" s="175"/>
      <c r="X21" s="114"/>
      <c r="Y21" s="179"/>
      <c r="Z21" s="175"/>
    </row>
    <row r="22" spans="1:26" ht="11.25" customHeight="1" x14ac:dyDescent="0.25">
      <c r="A22" s="253"/>
      <c r="B22" s="101"/>
      <c r="C22" s="101"/>
      <c r="D22" s="102"/>
      <c r="E22" s="102"/>
      <c r="F22" s="102"/>
      <c r="G22" s="102"/>
      <c r="H22" s="102"/>
      <c r="I22" s="102"/>
      <c r="J22" s="102"/>
      <c r="K22" s="102"/>
      <c r="L22" s="102"/>
      <c r="M22" s="102"/>
      <c r="N22" s="101"/>
      <c r="O22" s="100"/>
      <c r="P22" s="100"/>
      <c r="Q22" s="100"/>
      <c r="R22" s="71"/>
      <c r="T22" s="71"/>
      <c r="U22" s="71"/>
      <c r="V22" s="462"/>
      <c r="W22" s="175"/>
      <c r="X22" s="114"/>
      <c r="Y22" s="179"/>
      <c r="Z22" s="175"/>
    </row>
    <row r="23" spans="1:26" ht="11.25" customHeight="1" x14ac:dyDescent="0.25">
      <c r="A23" s="253"/>
      <c r="B23" s="101"/>
      <c r="C23" s="101"/>
      <c r="D23" s="40"/>
      <c r="E23" s="40"/>
      <c r="F23" s="40"/>
      <c r="G23" s="40"/>
      <c r="H23" s="40"/>
      <c r="I23" s="40"/>
      <c r="J23" s="40"/>
      <c r="K23" s="40"/>
      <c r="L23" s="40"/>
      <c r="M23" s="40"/>
      <c r="N23" s="101"/>
      <c r="O23" s="100"/>
      <c r="P23" s="100"/>
      <c r="Q23" s="100"/>
      <c r="R23" s="71"/>
      <c r="T23" s="71"/>
      <c r="U23" s="71"/>
      <c r="V23" s="462"/>
      <c r="W23" s="175"/>
      <c r="X23" s="114"/>
      <c r="Y23" s="179"/>
      <c r="Z23" s="175"/>
    </row>
    <row r="24" spans="1:26" ht="11.25" customHeight="1" x14ac:dyDescent="0.25">
      <c r="A24" s="253"/>
      <c r="B24" s="101"/>
      <c r="C24" s="101"/>
      <c r="D24" s="40"/>
      <c r="E24" s="40"/>
      <c r="F24" s="40"/>
      <c r="G24" s="40"/>
      <c r="H24" s="40"/>
      <c r="I24" s="40"/>
      <c r="J24" s="40"/>
      <c r="K24" s="40"/>
      <c r="L24" s="40"/>
      <c r="M24" s="40"/>
      <c r="N24" s="101"/>
      <c r="O24" s="100"/>
      <c r="P24" s="100"/>
      <c r="Q24" s="100"/>
      <c r="R24" s="71"/>
      <c r="T24" s="71"/>
      <c r="U24" s="71"/>
      <c r="V24" s="462"/>
      <c r="W24" s="175"/>
      <c r="X24" s="114"/>
      <c r="Y24" s="179"/>
      <c r="Z24" s="175"/>
    </row>
    <row r="25" spans="1:26" ht="11.25" customHeight="1" x14ac:dyDescent="0.25">
      <c r="A25" s="253"/>
      <c r="B25" s="101"/>
      <c r="C25" s="101"/>
      <c r="D25" s="40"/>
      <c r="E25" s="40"/>
      <c r="F25" s="40"/>
      <c r="G25" s="40"/>
      <c r="H25" s="40"/>
      <c r="I25" s="40"/>
      <c r="J25" s="40"/>
      <c r="K25" s="40"/>
      <c r="L25" s="40"/>
      <c r="M25" s="40"/>
      <c r="N25" s="101"/>
      <c r="O25" s="104"/>
      <c r="P25" s="104"/>
      <c r="Q25" s="104"/>
      <c r="R25" s="71"/>
      <c r="T25" s="71"/>
      <c r="U25" s="71"/>
      <c r="V25" s="462"/>
      <c r="W25" s="175"/>
      <c r="X25" s="114"/>
      <c r="Y25" s="179"/>
      <c r="Z25" s="175"/>
    </row>
    <row r="26" spans="1:26" ht="11.25" customHeight="1" x14ac:dyDescent="0.25">
      <c r="A26" s="253"/>
      <c r="B26" s="101"/>
      <c r="C26" s="101"/>
      <c r="D26" s="40"/>
      <c r="E26" s="40"/>
      <c r="F26" s="40"/>
      <c r="G26" s="40"/>
      <c r="H26" s="40"/>
      <c r="I26" s="40"/>
      <c r="J26" s="40"/>
      <c r="K26" s="40"/>
      <c r="L26" s="40"/>
      <c r="M26" s="40"/>
      <c r="N26" s="101"/>
      <c r="O26" s="104"/>
      <c r="P26" s="104"/>
      <c r="Q26" s="104"/>
      <c r="R26" s="71"/>
      <c r="T26" s="71"/>
      <c r="U26" s="71"/>
      <c r="V26" s="462"/>
      <c r="W26" s="175"/>
      <c r="X26" s="114"/>
      <c r="Y26" s="179"/>
      <c r="Z26" s="175"/>
    </row>
    <row r="27" spans="1:26" ht="11.25" customHeight="1" x14ac:dyDescent="0.25">
      <c r="A27" s="253"/>
      <c r="B27" s="101"/>
      <c r="C27" s="101"/>
      <c r="D27" s="102"/>
      <c r="E27" s="102"/>
      <c r="F27" s="102"/>
      <c r="G27" s="102"/>
      <c r="H27" s="102"/>
      <c r="I27" s="102"/>
      <c r="J27" s="102"/>
      <c r="K27" s="102"/>
      <c r="L27" s="102"/>
      <c r="M27" s="102"/>
      <c r="N27" s="101"/>
      <c r="O27" s="100"/>
      <c r="P27" s="100"/>
      <c r="Q27" s="100"/>
      <c r="R27" s="71"/>
      <c r="T27" s="71"/>
      <c r="U27" s="71"/>
      <c r="V27" s="462"/>
      <c r="W27" s="175"/>
      <c r="X27" s="114"/>
      <c r="Y27" s="179"/>
      <c r="Z27" s="175"/>
    </row>
    <row r="28" spans="1:26" ht="11.25" customHeight="1" x14ac:dyDescent="0.25">
      <c r="A28" s="253"/>
      <c r="B28" s="101"/>
      <c r="C28" s="101"/>
      <c r="D28" s="42"/>
      <c r="E28" s="42"/>
      <c r="F28" s="42"/>
      <c r="G28" s="102"/>
      <c r="H28" s="42"/>
      <c r="I28" s="42"/>
      <c r="J28" s="105"/>
      <c r="K28" s="105"/>
      <c r="L28" s="105"/>
      <c r="M28" s="105"/>
      <c r="N28" s="101"/>
      <c r="O28" s="100"/>
      <c r="P28" s="100"/>
      <c r="Q28" s="100"/>
      <c r="R28" s="71"/>
      <c r="T28" s="71"/>
      <c r="U28" s="71"/>
      <c r="V28" s="462"/>
      <c r="W28" s="175"/>
      <c r="X28" s="114"/>
      <c r="Y28" s="179"/>
      <c r="Z28" s="175"/>
    </row>
    <row r="29" spans="1:26" ht="11.25" customHeight="1" x14ac:dyDescent="0.25">
      <c r="A29" s="253"/>
      <c r="B29" s="101"/>
      <c r="C29" s="101"/>
      <c r="D29" s="42"/>
      <c r="E29" s="42"/>
      <c r="F29" s="42"/>
      <c r="G29" s="102"/>
      <c r="H29" s="102"/>
      <c r="I29" s="102"/>
      <c r="J29" s="102"/>
      <c r="K29" s="102"/>
      <c r="L29" s="102"/>
      <c r="M29" s="102"/>
      <c r="N29" s="101"/>
      <c r="O29" s="100"/>
      <c r="P29" s="100"/>
      <c r="Q29" s="100"/>
      <c r="R29" s="71"/>
      <c r="T29" s="71"/>
      <c r="U29" s="71"/>
      <c r="V29" s="462"/>
      <c r="W29" s="175"/>
      <c r="X29" s="114"/>
      <c r="Y29" s="179"/>
      <c r="Z29" s="175"/>
    </row>
    <row r="30" spans="1:26" x14ac:dyDescent="0.25">
      <c r="B30" s="115"/>
      <c r="C30" s="115"/>
      <c r="W30" s="175"/>
      <c r="X30" s="114"/>
      <c r="Y30" s="179"/>
      <c r="Z30" s="175"/>
    </row>
    <row r="31" spans="1:26" s="3" customFormat="1" ht="15.75" x14ac:dyDescent="0.25">
      <c r="A31" s="251"/>
      <c r="V31" s="463"/>
      <c r="W31" s="464"/>
      <c r="X31" s="463"/>
      <c r="Y31" s="465"/>
      <c r="Z31" s="464"/>
    </row>
    <row r="32" spans="1:26" s="3" customFormat="1" ht="15.75" x14ac:dyDescent="0.25">
      <c r="A32" s="251"/>
      <c r="V32" s="463"/>
      <c r="W32" s="464"/>
      <c r="X32" s="463"/>
      <c r="Y32" s="465"/>
      <c r="Z32" s="464"/>
    </row>
    <row r="33" spans="1:29" x14ac:dyDescent="0.25">
      <c r="W33" s="175"/>
      <c r="X33" s="114"/>
      <c r="Y33" s="179"/>
      <c r="Z33" s="175"/>
    </row>
    <row r="34" spans="1:29" x14ac:dyDescent="0.25">
      <c r="W34" s="175"/>
      <c r="X34" s="114"/>
      <c r="Y34" s="179"/>
      <c r="Z34" s="175"/>
    </row>
    <row r="35" spans="1:29" x14ac:dyDescent="0.25">
      <c r="W35" s="175"/>
      <c r="X35" s="114"/>
      <c r="Y35" s="179"/>
      <c r="Z35" s="175"/>
    </row>
    <row r="36" spans="1:29" x14ac:dyDescent="0.25">
      <c r="W36" s="114"/>
      <c r="X36" s="114"/>
      <c r="Y36" s="114"/>
      <c r="Z36" s="114"/>
    </row>
    <row r="37" spans="1:29" x14ac:dyDescent="0.25">
      <c r="W37" s="175"/>
      <c r="X37" s="114"/>
      <c r="Y37" s="179"/>
      <c r="Z37" s="175"/>
    </row>
    <row r="38" spans="1:29" x14ac:dyDescent="0.25">
      <c r="W38" s="175"/>
      <c r="X38" s="114"/>
      <c r="Y38" s="179"/>
      <c r="Z38" s="175"/>
    </row>
    <row r="39" spans="1:29" x14ac:dyDescent="0.25">
      <c r="W39" s="175"/>
      <c r="X39" s="114"/>
      <c r="Y39" s="179"/>
      <c r="Z39" s="175"/>
    </row>
    <row r="40" spans="1:29" x14ac:dyDescent="0.25">
      <c r="A40" s="251">
        <v>1</v>
      </c>
      <c r="B40" s="83" t="s">
        <v>145</v>
      </c>
      <c r="C40" s="83"/>
      <c r="W40" s="175"/>
      <c r="X40" s="114"/>
      <c r="Y40" s="179"/>
      <c r="Z40" s="175"/>
    </row>
    <row r="41" spans="1:29" x14ac:dyDescent="0.25">
      <c r="B41" s="3"/>
      <c r="C41" s="3"/>
      <c r="D41" s="668" t="s">
        <v>142</v>
      </c>
      <c r="E41" s="668"/>
      <c r="F41" s="668" t="s">
        <v>143</v>
      </c>
      <c r="G41" s="668"/>
      <c r="H41" s="191"/>
      <c r="I41" s="191"/>
      <c r="J41" s="675" t="s">
        <v>6</v>
      </c>
      <c r="K41" s="675"/>
      <c r="L41" s="181"/>
      <c r="M41" s="676" t="s">
        <v>144</v>
      </c>
      <c r="N41" s="676"/>
      <c r="O41" s="668" t="s">
        <v>139</v>
      </c>
      <c r="P41" s="668"/>
      <c r="Q41" s="108"/>
      <c r="R41" s="108" t="s">
        <v>67</v>
      </c>
      <c r="S41" s="109" t="s">
        <v>136</v>
      </c>
      <c r="T41" s="669" t="s">
        <v>140</v>
      </c>
      <c r="U41" s="636" t="s">
        <v>176</v>
      </c>
      <c r="W41" s="175"/>
      <c r="X41" s="114"/>
      <c r="Y41" s="179"/>
      <c r="Z41" s="175"/>
    </row>
    <row r="42" spans="1:29" x14ac:dyDescent="0.25">
      <c r="B42" s="3"/>
      <c r="C42" s="3"/>
      <c r="D42" s="110" t="s">
        <v>24</v>
      </c>
      <c r="E42" s="110" t="s">
        <v>30</v>
      </c>
      <c r="F42" s="110" t="s">
        <v>24</v>
      </c>
      <c r="G42" s="110" t="s">
        <v>30</v>
      </c>
      <c r="H42" s="110"/>
      <c r="I42" s="110"/>
      <c r="J42" s="111" t="s">
        <v>24</v>
      </c>
      <c r="K42" s="111" t="s">
        <v>30</v>
      </c>
      <c r="L42" s="111"/>
      <c r="M42" s="110" t="s">
        <v>24</v>
      </c>
      <c r="N42" s="110" t="s">
        <v>30</v>
      </c>
      <c r="O42" s="110" t="s">
        <v>24</v>
      </c>
      <c r="P42" s="110" t="s">
        <v>30</v>
      </c>
      <c r="Q42" s="183"/>
      <c r="R42" s="112" t="s">
        <v>135</v>
      </c>
      <c r="S42" s="113" t="s">
        <v>137</v>
      </c>
      <c r="T42" s="670"/>
      <c r="U42" s="637"/>
      <c r="W42" s="175"/>
      <c r="X42" s="114"/>
      <c r="Y42" s="179"/>
      <c r="Z42" s="175"/>
    </row>
    <row r="43" spans="1:29" x14ac:dyDescent="0.25">
      <c r="B43" s="106" t="s">
        <v>45</v>
      </c>
      <c r="C43" s="209"/>
      <c r="D43" s="209">
        <v>6</v>
      </c>
      <c r="E43" s="209">
        <v>236</v>
      </c>
      <c r="F43" s="209">
        <v>2</v>
      </c>
      <c r="G43" s="209">
        <v>76</v>
      </c>
      <c r="H43" s="246"/>
      <c r="I43" s="246"/>
      <c r="J43" s="430">
        <f>D43+F43+H43</f>
        <v>8</v>
      </c>
      <c r="K43" s="431">
        <f>E43+G43+I43</f>
        <v>312</v>
      </c>
      <c r="L43" s="210" t="e">
        <f t="shared" ref="L43:L48" si="18">K43/C43</f>
        <v>#DIV/0!</v>
      </c>
      <c r="M43" s="209">
        <v>2</v>
      </c>
      <c r="N43" s="209">
        <v>76</v>
      </c>
      <c r="O43" s="363">
        <v>0</v>
      </c>
      <c r="P43" s="363"/>
      <c r="Q43" s="210" t="e">
        <f t="shared" ref="Q43:Q48" si="19">P43/C43</f>
        <v>#DIV/0!</v>
      </c>
      <c r="R43" s="671">
        <v>1</v>
      </c>
      <c r="S43" s="671">
        <v>35</v>
      </c>
      <c r="T43" s="672" t="s">
        <v>317</v>
      </c>
      <c r="U43" s="638">
        <v>1</v>
      </c>
      <c r="W43" s="175"/>
      <c r="X43" s="114"/>
      <c r="Y43" s="179"/>
      <c r="Z43" s="175"/>
    </row>
    <row r="44" spans="1:29" x14ac:dyDescent="0.25">
      <c r="B44" s="106" t="s">
        <v>44</v>
      </c>
      <c r="C44" s="209"/>
      <c r="D44" s="209">
        <v>7</v>
      </c>
      <c r="E44" s="209">
        <v>239</v>
      </c>
      <c r="F44" s="209">
        <v>2</v>
      </c>
      <c r="G44" s="209">
        <v>85</v>
      </c>
      <c r="H44" s="246"/>
      <c r="I44" s="246"/>
      <c r="J44" s="430">
        <f t="shared" ref="J44:J48" si="20">D44+F44+H44</f>
        <v>9</v>
      </c>
      <c r="K44" s="431">
        <f t="shared" ref="K44:K48" si="21">E44+G44+I44</f>
        <v>324</v>
      </c>
      <c r="L44" s="210" t="e">
        <f t="shared" si="18"/>
        <v>#DIV/0!</v>
      </c>
      <c r="M44" s="209">
        <v>2</v>
      </c>
      <c r="N44" s="209">
        <v>85</v>
      </c>
      <c r="O44" s="363">
        <v>7</v>
      </c>
      <c r="P44" s="363">
        <v>265</v>
      </c>
      <c r="Q44" s="210" t="e">
        <f t="shared" si="19"/>
        <v>#DIV/0!</v>
      </c>
      <c r="R44" s="671"/>
      <c r="S44" s="671"/>
      <c r="T44" s="673"/>
      <c r="U44" s="634"/>
      <c r="W44" s="175"/>
      <c r="X44" s="114"/>
      <c r="Y44" s="179"/>
      <c r="Z44" s="175"/>
    </row>
    <row r="45" spans="1:29" x14ac:dyDescent="0.25">
      <c r="B45" s="106" t="s">
        <v>43</v>
      </c>
      <c r="C45" s="209"/>
      <c r="D45" s="209">
        <v>8</v>
      </c>
      <c r="E45" s="209">
        <v>326</v>
      </c>
      <c r="F45" s="209">
        <v>0</v>
      </c>
      <c r="G45" s="209"/>
      <c r="H45" s="246"/>
      <c r="I45" s="246"/>
      <c r="J45" s="430">
        <f t="shared" si="20"/>
        <v>8</v>
      </c>
      <c r="K45" s="431">
        <f t="shared" si="21"/>
        <v>326</v>
      </c>
      <c r="L45" s="210" t="e">
        <f t="shared" si="18"/>
        <v>#DIV/0!</v>
      </c>
      <c r="M45" s="209">
        <v>0</v>
      </c>
      <c r="N45" s="209"/>
      <c r="O45" s="363">
        <v>7</v>
      </c>
      <c r="P45" s="363">
        <v>288</v>
      </c>
      <c r="Q45" s="210" t="e">
        <f t="shared" si="19"/>
        <v>#DIV/0!</v>
      </c>
      <c r="R45" s="671"/>
      <c r="S45" s="671"/>
      <c r="T45" s="673"/>
      <c r="U45" s="634"/>
      <c r="W45" s="175"/>
      <c r="X45" s="114"/>
      <c r="Y45" s="179"/>
      <c r="Z45" s="175"/>
      <c r="AA45" s="83"/>
      <c r="AC45" s="83"/>
    </row>
    <row r="46" spans="1:29" x14ac:dyDescent="0.25">
      <c r="B46" s="106" t="s">
        <v>42</v>
      </c>
      <c r="C46" s="209"/>
      <c r="D46" s="209">
        <v>4</v>
      </c>
      <c r="E46" s="209">
        <v>188</v>
      </c>
      <c r="F46" s="209">
        <v>2</v>
      </c>
      <c r="G46" s="209">
        <v>89</v>
      </c>
      <c r="H46" s="246"/>
      <c r="I46" s="246"/>
      <c r="J46" s="430">
        <f t="shared" si="20"/>
        <v>6</v>
      </c>
      <c r="K46" s="431">
        <f t="shared" si="21"/>
        <v>277</v>
      </c>
      <c r="L46" s="210" t="e">
        <f t="shared" si="18"/>
        <v>#DIV/0!</v>
      </c>
      <c r="M46" s="209">
        <v>2</v>
      </c>
      <c r="N46" s="209">
        <v>89</v>
      </c>
      <c r="O46" s="363">
        <v>6</v>
      </c>
      <c r="P46" s="363">
        <v>277</v>
      </c>
      <c r="Q46" s="210" t="e">
        <f t="shared" si="19"/>
        <v>#DIV/0!</v>
      </c>
      <c r="R46" s="671"/>
      <c r="S46" s="671"/>
      <c r="T46" s="673"/>
      <c r="U46" s="634"/>
      <c r="W46" s="175"/>
      <c r="X46" s="114"/>
      <c r="Y46" s="179"/>
      <c r="Z46" s="175"/>
    </row>
    <row r="47" spans="1:29" x14ac:dyDescent="0.25">
      <c r="B47" s="106" t="s">
        <v>41</v>
      </c>
      <c r="C47" s="209"/>
      <c r="D47" s="209">
        <v>3</v>
      </c>
      <c r="E47" s="209">
        <v>144</v>
      </c>
      <c r="F47" s="209">
        <v>1</v>
      </c>
      <c r="G47" s="209">
        <v>35</v>
      </c>
      <c r="H47" s="246"/>
      <c r="I47" s="246"/>
      <c r="J47" s="430">
        <f t="shared" si="20"/>
        <v>4</v>
      </c>
      <c r="K47" s="431">
        <f t="shared" si="21"/>
        <v>179</v>
      </c>
      <c r="L47" s="210" t="e">
        <f t="shared" si="18"/>
        <v>#DIV/0!</v>
      </c>
      <c r="M47" s="209">
        <v>1</v>
      </c>
      <c r="N47" s="209">
        <v>35</v>
      </c>
      <c r="O47" s="363">
        <v>4</v>
      </c>
      <c r="P47" s="363">
        <v>179</v>
      </c>
      <c r="Q47" s="210" t="e">
        <f t="shared" si="19"/>
        <v>#DIV/0!</v>
      </c>
      <c r="R47" s="671"/>
      <c r="S47" s="671"/>
      <c r="T47" s="673"/>
      <c r="U47" s="634"/>
      <c r="W47" s="175"/>
      <c r="X47" s="114"/>
      <c r="Y47" s="179"/>
      <c r="Z47" s="175"/>
    </row>
    <row r="48" spans="1:29" x14ac:dyDescent="0.25">
      <c r="B48" s="107" t="s">
        <v>40</v>
      </c>
      <c r="C48" s="211">
        <f>SUM(C43:C47)</f>
        <v>0</v>
      </c>
      <c r="D48" s="211">
        <f t="shared" ref="D48:I48" si="22">SUM(D43:D47)</f>
        <v>28</v>
      </c>
      <c r="E48" s="211">
        <f t="shared" si="22"/>
        <v>1133</v>
      </c>
      <c r="F48" s="211">
        <f t="shared" si="22"/>
        <v>7</v>
      </c>
      <c r="G48" s="211">
        <f t="shared" si="22"/>
        <v>285</v>
      </c>
      <c r="H48" s="211">
        <f t="shared" si="22"/>
        <v>0</v>
      </c>
      <c r="I48" s="211">
        <f t="shared" si="22"/>
        <v>0</v>
      </c>
      <c r="J48" s="430">
        <f t="shared" si="20"/>
        <v>35</v>
      </c>
      <c r="K48" s="431">
        <f t="shared" si="21"/>
        <v>1418</v>
      </c>
      <c r="L48" s="210" t="e">
        <f t="shared" si="18"/>
        <v>#DIV/0!</v>
      </c>
      <c r="M48" s="211">
        <f t="shared" ref="M48:P48" si="23">SUM(M43:M47)</f>
        <v>7</v>
      </c>
      <c r="N48" s="211">
        <f t="shared" si="23"/>
        <v>285</v>
      </c>
      <c r="O48" s="211">
        <f t="shared" si="23"/>
        <v>24</v>
      </c>
      <c r="P48" s="211">
        <f t="shared" si="23"/>
        <v>1009</v>
      </c>
      <c r="Q48" s="210" t="e">
        <f t="shared" si="19"/>
        <v>#DIV/0!</v>
      </c>
      <c r="R48" s="671"/>
      <c r="S48" s="671"/>
      <c r="T48" s="674"/>
      <c r="U48" s="635"/>
      <c r="V48" s="114" t="str">
        <f>IF(E48=0,"","x")</f>
        <v>x</v>
      </c>
      <c r="W48" s="175" t="str">
        <f>IF(G48=0,"","x")</f>
        <v>x</v>
      </c>
      <c r="X48" s="114" t="str">
        <f>IF(I48=0,"","x")</f>
        <v/>
      </c>
      <c r="Y48" s="179" t="str">
        <f>IF(N48=0,"","x")</f>
        <v>x</v>
      </c>
      <c r="Z48" s="175" t="str">
        <f>IF(P48=0,"","x")</f>
        <v>x</v>
      </c>
    </row>
    <row r="49" spans="1:26" x14ac:dyDescent="0.25">
      <c r="D49" s="247"/>
      <c r="E49" s="247"/>
      <c r="F49" s="247"/>
      <c r="G49" s="247"/>
      <c r="H49" s="247"/>
      <c r="I49" s="247"/>
      <c r="W49" s="175"/>
      <c r="X49" s="114"/>
      <c r="Y49" s="179"/>
      <c r="Z49" s="175"/>
    </row>
    <row r="50" spans="1:26" x14ac:dyDescent="0.25">
      <c r="A50" s="251">
        <v>2</v>
      </c>
      <c r="B50" s="83" t="s">
        <v>119</v>
      </c>
      <c r="C50" s="83"/>
      <c r="D50" s="247"/>
      <c r="E50" s="247"/>
      <c r="F50" s="247"/>
      <c r="G50" s="247"/>
      <c r="H50" s="247"/>
      <c r="I50" s="247"/>
      <c r="W50" s="466"/>
      <c r="X50" s="114"/>
      <c r="Y50" s="179"/>
      <c r="Z50" s="175"/>
    </row>
    <row r="51" spans="1:26" x14ac:dyDescent="0.25">
      <c r="B51" s="3"/>
      <c r="C51" s="3"/>
      <c r="D51" s="677"/>
      <c r="E51" s="677"/>
      <c r="F51" s="677"/>
      <c r="G51" s="677"/>
      <c r="H51" s="248"/>
      <c r="I51" s="248"/>
      <c r="J51" s="675"/>
      <c r="K51" s="675"/>
      <c r="L51" s="181"/>
      <c r="M51" s="676"/>
      <c r="N51" s="676"/>
      <c r="O51" s="668"/>
      <c r="P51" s="668"/>
      <c r="Q51" s="108"/>
      <c r="R51" s="108"/>
      <c r="S51" s="109"/>
      <c r="T51" s="669"/>
      <c r="U51" s="636" t="s">
        <v>176</v>
      </c>
      <c r="W51" s="175"/>
      <c r="X51" s="114"/>
      <c r="Y51" s="179"/>
      <c r="Z51" s="175"/>
    </row>
    <row r="52" spans="1:26" x14ac:dyDescent="0.25">
      <c r="B52" s="3"/>
      <c r="C52" s="3"/>
      <c r="D52" s="249"/>
      <c r="E52" s="249"/>
      <c r="F52" s="249"/>
      <c r="G52" s="249"/>
      <c r="H52" s="249"/>
      <c r="I52" s="249"/>
      <c r="J52" s="111"/>
      <c r="K52" s="111"/>
      <c r="L52" s="111"/>
      <c r="M52" s="110"/>
      <c r="N52" s="110"/>
      <c r="O52" s="110"/>
      <c r="P52" s="110"/>
      <c r="Q52" s="183"/>
      <c r="R52" s="112"/>
      <c r="S52" s="113"/>
      <c r="T52" s="670"/>
      <c r="U52" s="637"/>
      <c r="W52" s="175"/>
      <c r="X52" s="114"/>
      <c r="Y52" s="179"/>
      <c r="Z52" s="175"/>
    </row>
    <row r="53" spans="1:26" x14ac:dyDescent="0.25">
      <c r="B53" s="106" t="s">
        <v>45</v>
      </c>
      <c r="C53" s="209"/>
      <c r="D53" s="438">
        <v>8</v>
      </c>
      <c r="E53" s="438">
        <v>302</v>
      </c>
      <c r="F53" s="439">
        <v>2</v>
      </c>
      <c r="G53" s="439">
        <v>82</v>
      </c>
      <c r="H53" s="246"/>
      <c r="I53" s="246"/>
      <c r="J53" s="430">
        <f>D53+F53+H53</f>
        <v>10</v>
      </c>
      <c r="K53" s="431">
        <f>E53+G53+I53</f>
        <v>384</v>
      </c>
      <c r="L53" s="210" t="e">
        <f t="shared" ref="L53:L58" si="24">K53/C53</f>
        <v>#DIV/0!</v>
      </c>
      <c r="M53" s="209">
        <v>0</v>
      </c>
      <c r="N53" s="209">
        <v>0</v>
      </c>
      <c r="O53" s="363"/>
      <c r="P53" s="363"/>
      <c r="Q53" s="210" t="e">
        <f t="shared" ref="Q53:Q58" si="25">P53/C53</f>
        <v>#DIV/0!</v>
      </c>
      <c r="R53" s="671">
        <v>2</v>
      </c>
      <c r="S53" s="671">
        <v>70</v>
      </c>
      <c r="T53" s="672" t="s">
        <v>310</v>
      </c>
      <c r="U53" s="638">
        <v>2</v>
      </c>
      <c r="W53" s="175"/>
      <c r="X53" s="114"/>
      <c r="Y53" s="179"/>
      <c r="Z53" s="175"/>
    </row>
    <row r="54" spans="1:26" x14ac:dyDescent="0.25">
      <c r="B54" s="106" t="s">
        <v>44</v>
      </c>
      <c r="C54" s="209"/>
      <c r="D54" s="438">
        <v>6</v>
      </c>
      <c r="E54" s="438">
        <v>218</v>
      </c>
      <c r="F54" s="439">
        <v>3</v>
      </c>
      <c r="G54" s="439">
        <v>118</v>
      </c>
      <c r="H54" s="246"/>
      <c r="I54" s="246"/>
      <c r="J54" s="430">
        <f t="shared" ref="J54:J58" si="26">D54+F54+H54</f>
        <v>9</v>
      </c>
      <c r="K54" s="431">
        <f t="shared" ref="K54:K58" si="27">E54+G54+I54</f>
        <v>336</v>
      </c>
      <c r="L54" s="210" t="e">
        <f t="shared" si="24"/>
        <v>#DIV/0!</v>
      </c>
      <c r="M54" s="209">
        <v>7</v>
      </c>
      <c r="N54" s="209">
        <v>260</v>
      </c>
      <c r="O54" s="363">
        <v>6</v>
      </c>
      <c r="P54" s="363">
        <v>221</v>
      </c>
      <c r="Q54" s="210" t="e">
        <f t="shared" si="25"/>
        <v>#DIV/0!</v>
      </c>
      <c r="R54" s="671"/>
      <c r="S54" s="671"/>
      <c r="T54" s="673"/>
      <c r="U54" s="634"/>
      <c r="W54" s="175"/>
      <c r="X54" s="114"/>
      <c r="Y54" s="179"/>
      <c r="Z54" s="175"/>
    </row>
    <row r="55" spans="1:26" x14ac:dyDescent="0.25">
      <c r="B55" s="106" t="s">
        <v>43</v>
      </c>
      <c r="C55" s="209"/>
      <c r="D55" s="438">
        <v>8</v>
      </c>
      <c r="E55" s="438">
        <v>299</v>
      </c>
      <c r="F55" s="439">
        <v>2</v>
      </c>
      <c r="G55" s="439">
        <v>93</v>
      </c>
      <c r="H55" s="246"/>
      <c r="I55" s="246"/>
      <c r="J55" s="430">
        <f t="shared" si="26"/>
        <v>10</v>
      </c>
      <c r="K55" s="431">
        <f t="shared" si="27"/>
        <v>392</v>
      </c>
      <c r="L55" s="210" t="e">
        <f t="shared" si="24"/>
        <v>#DIV/0!</v>
      </c>
      <c r="M55" s="209">
        <v>5</v>
      </c>
      <c r="N55" s="209">
        <v>208</v>
      </c>
      <c r="O55" s="363">
        <v>8</v>
      </c>
      <c r="P55" s="363">
        <v>318</v>
      </c>
      <c r="Q55" s="210" t="e">
        <f t="shared" si="25"/>
        <v>#DIV/0!</v>
      </c>
      <c r="R55" s="671"/>
      <c r="S55" s="671"/>
      <c r="T55" s="673"/>
      <c r="U55" s="634"/>
      <c r="W55" s="175"/>
      <c r="X55" s="114"/>
      <c r="Y55" s="179"/>
      <c r="Z55" s="175"/>
    </row>
    <row r="56" spans="1:26" x14ac:dyDescent="0.25">
      <c r="B56" s="106" t="s">
        <v>42</v>
      </c>
      <c r="C56" s="209"/>
      <c r="D56" s="438">
        <v>9</v>
      </c>
      <c r="E56" s="438">
        <v>367</v>
      </c>
      <c r="F56" s="439">
        <v>0</v>
      </c>
      <c r="G56" s="439">
        <v>0</v>
      </c>
      <c r="H56" s="246"/>
      <c r="I56" s="246"/>
      <c r="J56" s="430">
        <f t="shared" si="26"/>
        <v>9</v>
      </c>
      <c r="K56" s="431">
        <f t="shared" si="27"/>
        <v>367</v>
      </c>
      <c r="L56" s="210" t="e">
        <f t="shared" si="24"/>
        <v>#DIV/0!</v>
      </c>
      <c r="M56" s="209">
        <v>8</v>
      </c>
      <c r="N56" s="209">
        <v>330</v>
      </c>
      <c r="O56" s="363">
        <v>4</v>
      </c>
      <c r="P56" s="363">
        <v>166</v>
      </c>
      <c r="Q56" s="210" t="e">
        <f t="shared" si="25"/>
        <v>#DIV/0!</v>
      </c>
      <c r="R56" s="671"/>
      <c r="S56" s="671"/>
      <c r="T56" s="673"/>
      <c r="U56" s="634"/>
      <c r="W56" s="175"/>
      <c r="X56" s="114"/>
      <c r="Y56" s="179"/>
      <c r="Z56" s="175"/>
    </row>
    <row r="57" spans="1:26" x14ac:dyDescent="0.25">
      <c r="B57" s="106" t="s">
        <v>41</v>
      </c>
      <c r="C57" s="209"/>
      <c r="D57" s="438">
        <v>8</v>
      </c>
      <c r="E57" s="438">
        <v>280</v>
      </c>
      <c r="F57" s="439">
        <v>0</v>
      </c>
      <c r="G57" s="439"/>
      <c r="H57" s="246"/>
      <c r="I57" s="246"/>
      <c r="J57" s="430">
        <f t="shared" si="26"/>
        <v>8</v>
      </c>
      <c r="K57" s="431">
        <f t="shared" si="27"/>
        <v>280</v>
      </c>
      <c r="L57" s="210" t="e">
        <f t="shared" si="24"/>
        <v>#DIV/0!</v>
      </c>
      <c r="M57" s="209">
        <v>6</v>
      </c>
      <c r="N57" s="209">
        <v>211</v>
      </c>
      <c r="O57" s="363">
        <v>2</v>
      </c>
      <c r="P57" s="363">
        <v>83</v>
      </c>
      <c r="Q57" s="210" t="e">
        <f t="shared" si="25"/>
        <v>#DIV/0!</v>
      </c>
      <c r="R57" s="671"/>
      <c r="S57" s="671"/>
      <c r="T57" s="673"/>
      <c r="U57" s="634"/>
      <c r="W57" s="175"/>
      <c r="X57" s="114"/>
      <c r="Y57" s="179"/>
      <c r="Z57" s="175"/>
    </row>
    <row r="58" spans="1:26" x14ac:dyDescent="0.25">
      <c r="B58" s="107" t="s">
        <v>40</v>
      </c>
      <c r="C58" s="211">
        <f>SUM(C53:C57)</f>
        <v>0</v>
      </c>
      <c r="D58" s="211">
        <f t="shared" ref="D58" si="28">SUM(D53:D57)</f>
        <v>39</v>
      </c>
      <c r="E58" s="211">
        <f t="shared" ref="E58" si="29">SUM(E53:E57)</f>
        <v>1466</v>
      </c>
      <c r="F58" s="211">
        <f t="shared" ref="F58" si="30">SUM(F53:F57)</f>
        <v>7</v>
      </c>
      <c r="G58" s="211">
        <f t="shared" ref="G58" si="31">SUM(G53:G57)</f>
        <v>293</v>
      </c>
      <c r="H58" s="211">
        <f t="shared" ref="H58" si="32">SUM(H53:H57)</f>
        <v>0</v>
      </c>
      <c r="I58" s="211">
        <f t="shared" ref="I58" si="33">SUM(I53:I57)</f>
        <v>0</v>
      </c>
      <c r="J58" s="430">
        <f t="shared" si="26"/>
        <v>46</v>
      </c>
      <c r="K58" s="431">
        <f t="shared" si="27"/>
        <v>1759</v>
      </c>
      <c r="L58" s="210" t="e">
        <f t="shared" si="24"/>
        <v>#DIV/0!</v>
      </c>
      <c r="M58" s="211">
        <f t="shared" ref="M58:P58" si="34">SUM(M53:M57)</f>
        <v>26</v>
      </c>
      <c r="N58" s="211">
        <f t="shared" si="34"/>
        <v>1009</v>
      </c>
      <c r="O58" s="211">
        <f t="shared" si="34"/>
        <v>20</v>
      </c>
      <c r="P58" s="211">
        <f t="shared" si="34"/>
        <v>788</v>
      </c>
      <c r="Q58" s="210" t="e">
        <f t="shared" si="25"/>
        <v>#DIV/0!</v>
      </c>
      <c r="R58" s="671"/>
      <c r="S58" s="671"/>
      <c r="T58" s="674"/>
      <c r="U58" s="635"/>
      <c r="V58" s="114" t="str">
        <f>IF(E58=0,"","x")</f>
        <v>x</v>
      </c>
      <c r="W58" s="175" t="str">
        <f>IF(G58=0,"","x")</f>
        <v>x</v>
      </c>
      <c r="X58" s="114" t="str">
        <f>IF(I58=0,"","x")</f>
        <v/>
      </c>
      <c r="Y58" s="179" t="str">
        <f>IF(N58=0,"","x")</f>
        <v>x</v>
      </c>
      <c r="Z58" s="175" t="str">
        <f>IF(P58=0,"","x")</f>
        <v>x</v>
      </c>
    </row>
    <row r="59" spans="1:26" x14ac:dyDescent="0.25">
      <c r="D59" s="247"/>
      <c r="E59" s="247"/>
      <c r="F59" s="247"/>
      <c r="G59" s="247"/>
      <c r="H59" s="247"/>
      <c r="I59" s="247"/>
      <c r="W59" s="175"/>
      <c r="X59" s="114"/>
      <c r="Y59" s="179"/>
      <c r="Z59" s="175"/>
    </row>
    <row r="60" spans="1:26" x14ac:dyDescent="0.25">
      <c r="A60" s="251">
        <v>3</v>
      </c>
      <c r="B60" s="83" t="s">
        <v>168</v>
      </c>
      <c r="C60" s="83"/>
      <c r="D60" s="247"/>
      <c r="E60" s="247"/>
      <c r="F60" s="247"/>
      <c r="G60" s="247"/>
      <c r="H60" s="247"/>
      <c r="I60" s="247"/>
      <c r="W60" s="175"/>
      <c r="X60" s="114"/>
      <c r="Y60" s="179"/>
      <c r="Z60" s="175"/>
    </row>
    <row r="61" spans="1:26" x14ac:dyDescent="0.25">
      <c r="B61" s="3"/>
      <c r="C61" s="3"/>
      <c r="D61" s="677"/>
      <c r="E61" s="677"/>
      <c r="F61" s="677"/>
      <c r="G61" s="677"/>
      <c r="H61" s="248"/>
      <c r="I61" s="248"/>
      <c r="J61" s="675"/>
      <c r="K61" s="675"/>
      <c r="L61" s="181"/>
      <c r="M61" s="676"/>
      <c r="N61" s="676"/>
      <c r="O61" s="668"/>
      <c r="P61" s="668"/>
      <c r="Q61" s="108"/>
      <c r="R61" s="108"/>
      <c r="S61" s="109"/>
      <c r="T61" s="669"/>
      <c r="U61" s="636" t="s">
        <v>176</v>
      </c>
      <c r="W61" s="175"/>
      <c r="X61" s="114"/>
      <c r="Y61" s="179"/>
      <c r="Z61" s="175"/>
    </row>
    <row r="62" spans="1:26" x14ac:dyDescent="0.25">
      <c r="B62" s="3"/>
      <c r="C62" s="3"/>
      <c r="D62" s="249"/>
      <c r="E62" s="249"/>
      <c r="F62" s="249"/>
      <c r="G62" s="249"/>
      <c r="H62" s="249"/>
      <c r="I62" s="249"/>
      <c r="J62" s="111"/>
      <c r="K62" s="111"/>
      <c r="L62" s="111"/>
      <c r="M62" s="110"/>
      <c r="N62" s="110"/>
      <c r="O62" s="110"/>
      <c r="P62" s="110"/>
      <c r="Q62" s="183"/>
      <c r="R62" s="112"/>
      <c r="S62" s="113"/>
      <c r="T62" s="670"/>
      <c r="U62" s="637"/>
      <c r="W62" s="175"/>
      <c r="X62" s="114"/>
      <c r="Y62" s="179"/>
      <c r="Z62" s="175"/>
    </row>
    <row r="63" spans="1:26" ht="16.5" customHeight="1" x14ac:dyDescent="0.25">
      <c r="B63" s="106" t="s">
        <v>45</v>
      </c>
      <c r="C63" s="209"/>
      <c r="D63" s="209">
        <v>7</v>
      </c>
      <c r="E63" s="209">
        <v>238</v>
      </c>
      <c r="F63" s="209"/>
      <c r="G63" s="209"/>
      <c r="H63" s="246"/>
      <c r="I63" s="246"/>
      <c r="J63" s="430">
        <f>D63+F63+H63</f>
        <v>7</v>
      </c>
      <c r="K63" s="431">
        <f>E63+G63+I63</f>
        <v>238</v>
      </c>
      <c r="L63" s="210" t="e">
        <f t="shared" ref="L63:L68" si="35">K63/C63</f>
        <v>#DIV/0!</v>
      </c>
      <c r="M63" s="209"/>
      <c r="N63" s="209"/>
      <c r="O63" s="363">
        <v>0</v>
      </c>
      <c r="P63" s="363"/>
      <c r="Q63" s="210" t="e">
        <f t="shared" ref="Q63:Q68" si="36">P63/C63</f>
        <v>#DIV/0!</v>
      </c>
      <c r="R63" s="671">
        <v>1</v>
      </c>
      <c r="S63" s="671">
        <v>36</v>
      </c>
      <c r="T63" s="672" t="s">
        <v>322</v>
      </c>
      <c r="U63" s="638">
        <v>3</v>
      </c>
      <c r="W63" s="175"/>
      <c r="X63" s="114"/>
      <c r="Y63" s="179"/>
      <c r="Z63" s="175"/>
    </row>
    <row r="64" spans="1:26" x14ac:dyDescent="0.25">
      <c r="B64" s="106" t="s">
        <v>44</v>
      </c>
      <c r="C64" s="209"/>
      <c r="D64" s="209">
        <v>3</v>
      </c>
      <c r="E64" s="209">
        <v>90</v>
      </c>
      <c r="F64" s="209">
        <v>2</v>
      </c>
      <c r="G64" s="209">
        <v>72</v>
      </c>
      <c r="H64" s="246"/>
      <c r="I64" s="246"/>
      <c r="J64" s="430">
        <f t="shared" ref="J64:J68" si="37">D64+F64+H64</f>
        <v>5</v>
      </c>
      <c r="K64" s="431">
        <f t="shared" ref="K64:K68" si="38">E64+G64+I64</f>
        <v>162</v>
      </c>
      <c r="L64" s="210" t="e">
        <f t="shared" si="35"/>
        <v>#DIV/0!</v>
      </c>
      <c r="M64" s="209">
        <v>1</v>
      </c>
      <c r="N64" s="209">
        <v>39</v>
      </c>
      <c r="O64" s="363">
        <v>0</v>
      </c>
      <c r="P64" s="363"/>
      <c r="Q64" s="210" t="e">
        <f t="shared" si="36"/>
        <v>#DIV/0!</v>
      </c>
      <c r="R64" s="671"/>
      <c r="S64" s="671"/>
      <c r="T64" s="673"/>
      <c r="U64" s="634"/>
      <c r="W64" s="175"/>
      <c r="X64" s="114"/>
      <c r="Y64" s="179"/>
      <c r="Z64" s="175"/>
    </row>
    <row r="65" spans="1:26" x14ac:dyDescent="0.25">
      <c r="B65" s="106" t="s">
        <v>43</v>
      </c>
      <c r="C65" s="209"/>
      <c r="D65" s="209">
        <v>6</v>
      </c>
      <c r="E65" s="209">
        <v>256</v>
      </c>
      <c r="F65" s="209"/>
      <c r="G65" s="209"/>
      <c r="H65" s="246"/>
      <c r="I65" s="246"/>
      <c r="J65" s="430">
        <f t="shared" si="37"/>
        <v>6</v>
      </c>
      <c r="K65" s="431">
        <f t="shared" si="38"/>
        <v>256</v>
      </c>
      <c r="L65" s="210" t="e">
        <f t="shared" si="35"/>
        <v>#DIV/0!</v>
      </c>
      <c r="M65" s="209"/>
      <c r="N65" s="209"/>
      <c r="O65" s="363">
        <v>6</v>
      </c>
      <c r="P65" s="363">
        <v>256</v>
      </c>
      <c r="Q65" s="210" t="e">
        <f t="shared" si="36"/>
        <v>#DIV/0!</v>
      </c>
      <c r="R65" s="671"/>
      <c r="S65" s="671"/>
      <c r="T65" s="673"/>
      <c r="U65" s="634"/>
      <c r="W65" s="175"/>
      <c r="X65" s="114"/>
      <c r="Y65" s="179"/>
      <c r="Z65" s="175"/>
    </row>
    <row r="66" spans="1:26" x14ac:dyDescent="0.25">
      <c r="B66" s="106" t="s">
        <v>42</v>
      </c>
      <c r="C66" s="209"/>
      <c r="D66" s="209">
        <v>3</v>
      </c>
      <c r="E66" s="209">
        <v>118</v>
      </c>
      <c r="F66" s="209">
        <v>2</v>
      </c>
      <c r="G66" s="209">
        <v>77</v>
      </c>
      <c r="H66" s="246"/>
      <c r="I66" s="246"/>
      <c r="J66" s="430">
        <f t="shared" si="37"/>
        <v>5</v>
      </c>
      <c r="K66" s="431">
        <f t="shared" si="38"/>
        <v>195</v>
      </c>
      <c r="L66" s="210" t="e">
        <f t="shared" si="35"/>
        <v>#DIV/0!</v>
      </c>
      <c r="M66" s="209">
        <v>2</v>
      </c>
      <c r="N66" s="209">
        <v>77</v>
      </c>
      <c r="O66" s="363">
        <v>5</v>
      </c>
      <c r="P66" s="363">
        <v>195</v>
      </c>
      <c r="Q66" s="210" t="e">
        <f t="shared" si="36"/>
        <v>#DIV/0!</v>
      </c>
      <c r="R66" s="671"/>
      <c r="S66" s="671"/>
      <c r="T66" s="673"/>
      <c r="U66" s="634"/>
      <c r="W66" s="175"/>
      <c r="X66" s="114"/>
      <c r="Y66" s="179"/>
      <c r="Z66" s="175"/>
    </row>
    <row r="67" spans="1:26" x14ac:dyDescent="0.25">
      <c r="B67" s="106" t="s">
        <v>41</v>
      </c>
      <c r="C67" s="209"/>
      <c r="D67" s="209">
        <v>4</v>
      </c>
      <c r="E67" s="209">
        <v>142</v>
      </c>
      <c r="F67" s="209">
        <v>1</v>
      </c>
      <c r="G67" s="209">
        <v>35</v>
      </c>
      <c r="H67" s="246"/>
      <c r="I67" s="246"/>
      <c r="J67" s="430">
        <f t="shared" si="37"/>
        <v>5</v>
      </c>
      <c r="K67" s="431">
        <f t="shared" si="38"/>
        <v>177</v>
      </c>
      <c r="L67" s="210" t="e">
        <f t="shared" si="35"/>
        <v>#DIV/0!</v>
      </c>
      <c r="M67" s="209">
        <v>1</v>
      </c>
      <c r="N67" s="209">
        <v>35</v>
      </c>
      <c r="O67" s="363">
        <v>5</v>
      </c>
      <c r="P67" s="363">
        <v>177</v>
      </c>
      <c r="Q67" s="210" t="e">
        <f t="shared" si="36"/>
        <v>#DIV/0!</v>
      </c>
      <c r="R67" s="671"/>
      <c r="S67" s="671"/>
      <c r="T67" s="673"/>
      <c r="U67" s="634"/>
      <c r="W67" s="175"/>
      <c r="X67" s="114"/>
      <c r="Y67" s="179"/>
      <c r="Z67" s="175"/>
    </row>
    <row r="68" spans="1:26" x14ac:dyDescent="0.25">
      <c r="B68" s="107" t="s">
        <v>40</v>
      </c>
      <c r="C68" s="211">
        <f>SUM(C63:C67)</f>
        <v>0</v>
      </c>
      <c r="D68" s="211">
        <f t="shared" ref="D68" si="39">SUM(D63:D67)</f>
        <v>23</v>
      </c>
      <c r="E68" s="211">
        <f t="shared" ref="E68" si="40">SUM(E63:E67)</f>
        <v>844</v>
      </c>
      <c r="F68" s="211">
        <f t="shared" ref="F68" si="41">SUM(F63:F67)</f>
        <v>5</v>
      </c>
      <c r="G68" s="211">
        <f t="shared" ref="G68" si="42">SUM(G63:G67)</f>
        <v>184</v>
      </c>
      <c r="H68" s="211">
        <f t="shared" ref="H68" si="43">SUM(H63:H67)</f>
        <v>0</v>
      </c>
      <c r="I68" s="211">
        <f t="shared" ref="I68" si="44">SUM(I63:I67)</f>
        <v>0</v>
      </c>
      <c r="J68" s="430">
        <f t="shared" si="37"/>
        <v>28</v>
      </c>
      <c r="K68" s="431">
        <f t="shared" si="38"/>
        <v>1028</v>
      </c>
      <c r="L68" s="210" t="e">
        <f t="shared" si="35"/>
        <v>#DIV/0!</v>
      </c>
      <c r="M68" s="211">
        <f t="shared" ref="M68:P68" si="45">SUM(M63:M67)</f>
        <v>4</v>
      </c>
      <c r="N68" s="211">
        <f t="shared" si="45"/>
        <v>151</v>
      </c>
      <c r="O68" s="211">
        <f t="shared" si="45"/>
        <v>16</v>
      </c>
      <c r="P68" s="211">
        <f t="shared" si="45"/>
        <v>628</v>
      </c>
      <c r="Q68" s="210" t="e">
        <f t="shared" si="36"/>
        <v>#DIV/0!</v>
      </c>
      <c r="R68" s="671"/>
      <c r="S68" s="671"/>
      <c r="T68" s="674"/>
      <c r="U68" s="635"/>
      <c r="V68" s="114" t="str">
        <f>IF(E68=0,"","x")</f>
        <v>x</v>
      </c>
      <c r="W68" s="175" t="str">
        <f>IF(G68=0,"","x")</f>
        <v>x</v>
      </c>
      <c r="X68" s="114" t="str">
        <f>IF(I68=0,"","x")</f>
        <v/>
      </c>
      <c r="Y68" s="179" t="str">
        <f>IF(N68=0,"","x")</f>
        <v>x</v>
      </c>
      <c r="Z68" s="175" t="str">
        <f>IF(P68=0,"","x")</f>
        <v>x</v>
      </c>
    </row>
    <row r="69" spans="1:26" x14ac:dyDescent="0.25">
      <c r="D69" s="247"/>
      <c r="E69" s="247"/>
      <c r="F69" s="247"/>
      <c r="G69" s="247"/>
      <c r="H69" s="247"/>
      <c r="I69" s="247"/>
      <c r="W69" s="175"/>
      <c r="X69" s="114"/>
      <c r="Y69" s="179"/>
      <c r="Z69" s="175"/>
    </row>
    <row r="70" spans="1:26" x14ac:dyDescent="0.25">
      <c r="A70" s="251">
        <v>4</v>
      </c>
      <c r="B70" s="83" t="s">
        <v>104</v>
      </c>
      <c r="C70" s="83"/>
      <c r="D70" s="247"/>
      <c r="E70" s="247"/>
      <c r="F70" s="247"/>
      <c r="G70" s="247"/>
      <c r="H70" s="247"/>
      <c r="I70" s="247"/>
      <c r="W70" s="175"/>
      <c r="X70" s="114"/>
      <c r="Y70" s="179"/>
      <c r="Z70" s="175"/>
    </row>
    <row r="71" spans="1:26" x14ac:dyDescent="0.25">
      <c r="B71" s="3"/>
      <c r="C71" s="3"/>
      <c r="D71" s="677"/>
      <c r="E71" s="677"/>
      <c r="F71" s="677"/>
      <c r="G71" s="677"/>
      <c r="H71" s="248"/>
      <c r="I71" s="248"/>
      <c r="J71" s="675"/>
      <c r="K71" s="675"/>
      <c r="L71" s="181"/>
      <c r="M71" s="676"/>
      <c r="N71" s="676"/>
      <c r="O71" s="668"/>
      <c r="P71" s="668"/>
      <c r="Q71" s="108"/>
      <c r="R71" s="108"/>
      <c r="S71" s="109"/>
      <c r="T71" s="669"/>
      <c r="U71" s="636" t="s">
        <v>176</v>
      </c>
      <c r="W71" s="175"/>
      <c r="X71" s="114"/>
      <c r="Y71" s="179"/>
      <c r="Z71" s="175"/>
    </row>
    <row r="72" spans="1:26" x14ac:dyDescent="0.25">
      <c r="B72" s="3"/>
      <c r="C72" s="3"/>
      <c r="D72" s="249"/>
      <c r="E72" s="249"/>
      <c r="F72" s="249"/>
      <c r="G72" s="249"/>
      <c r="H72" s="249"/>
      <c r="I72" s="249"/>
      <c r="J72" s="111"/>
      <c r="K72" s="111"/>
      <c r="L72" s="111"/>
      <c r="M72" s="110"/>
      <c r="N72" s="110"/>
      <c r="O72" s="110"/>
      <c r="P72" s="110"/>
      <c r="Q72" s="183"/>
      <c r="R72" s="112"/>
      <c r="S72" s="113"/>
      <c r="T72" s="670"/>
      <c r="U72" s="637"/>
      <c r="W72" s="175"/>
      <c r="X72" s="114"/>
      <c r="Y72" s="179"/>
      <c r="Z72" s="175"/>
    </row>
    <row r="73" spans="1:26" ht="16.5" customHeight="1" x14ac:dyDescent="0.25">
      <c r="B73" s="106" t="s">
        <v>45</v>
      </c>
      <c r="C73" s="209">
        <v>305</v>
      </c>
      <c r="D73" s="209">
        <v>1</v>
      </c>
      <c r="E73" s="209">
        <v>40</v>
      </c>
      <c r="F73" s="209">
        <v>6</v>
      </c>
      <c r="G73" s="209">
        <v>265</v>
      </c>
      <c r="H73" s="246"/>
      <c r="I73" s="246"/>
      <c r="J73" s="430">
        <f>D73+F73+H73</f>
        <v>7</v>
      </c>
      <c r="K73" s="431">
        <f>E73+G73+I73</f>
        <v>305</v>
      </c>
      <c r="L73" s="210">
        <f t="shared" ref="L73:L78" si="46">K73/C73</f>
        <v>1</v>
      </c>
      <c r="M73" s="209">
        <v>6</v>
      </c>
      <c r="N73" s="209">
        <v>265</v>
      </c>
      <c r="O73" s="363"/>
      <c r="P73" s="363"/>
      <c r="Q73" s="210">
        <f t="shared" ref="Q73:Q78" si="47">P73/C73</f>
        <v>0</v>
      </c>
      <c r="R73" s="671">
        <v>1</v>
      </c>
      <c r="S73" s="671">
        <v>39</v>
      </c>
      <c r="T73" s="672" t="s">
        <v>311</v>
      </c>
      <c r="U73" s="638">
        <v>1</v>
      </c>
      <c r="W73" s="175"/>
      <c r="X73" s="114"/>
      <c r="Y73" s="179"/>
      <c r="Z73" s="175"/>
    </row>
    <row r="74" spans="1:26" x14ac:dyDescent="0.25">
      <c r="B74" s="106" t="s">
        <v>44</v>
      </c>
      <c r="C74" s="209">
        <v>321</v>
      </c>
      <c r="D74" s="209">
        <v>2</v>
      </c>
      <c r="E74" s="209">
        <v>78</v>
      </c>
      <c r="F74" s="209">
        <v>5</v>
      </c>
      <c r="G74" s="209">
        <v>243</v>
      </c>
      <c r="H74" s="246"/>
      <c r="I74" s="246"/>
      <c r="J74" s="430">
        <f t="shared" ref="J74:J78" si="48">D74+F74+H74</f>
        <v>7</v>
      </c>
      <c r="K74" s="431">
        <f t="shared" ref="K74:K78" si="49">E74+G74+I74</f>
        <v>321</v>
      </c>
      <c r="L74" s="210">
        <f t="shared" si="46"/>
        <v>1</v>
      </c>
      <c r="M74" s="209">
        <v>5</v>
      </c>
      <c r="N74" s="209">
        <v>243</v>
      </c>
      <c r="O74" s="363"/>
      <c r="P74" s="363"/>
      <c r="Q74" s="210">
        <f t="shared" si="47"/>
        <v>0</v>
      </c>
      <c r="R74" s="671"/>
      <c r="S74" s="671"/>
      <c r="T74" s="673"/>
      <c r="U74" s="634"/>
      <c r="W74" s="175"/>
      <c r="X74" s="114"/>
      <c r="Y74" s="179"/>
      <c r="Z74" s="175"/>
    </row>
    <row r="75" spans="1:26" x14ac:dyDescent="0.25">
      <c r="B75" s="106" t="s">
        <v>43</v>
      </c>
      <c r="C75" s="209">
        <v>319</v>
      </c>
      <c r="D75" s="209">
        <v>3</v>
      </c>
      <c r="E75" s="209">
        <v>126</v>
      </c>
      <c r="F75" s="209">
        <v>4</v>
      </c>
      <c r="G75" s="209">
        <v>193</v>
      </c>
      <c r="H75" s="246"/>
      <c r="I75" s="246"/>
      <c r="J75" s="430">
        <f t="shared" si="48"/>
        <v>7</v>
      </c>
      <c r="K75" s="431">
        <f t="shared" si="49"/>
        <v>319</v>
      </c>
      <c r="L75" s="210">
        <f t="shared" si="46"/>
        <v>1</v>
      </c>
      <c r="M75" s="209">
        <v>4</v>
      </c>
      <c r="N75" s="209">
        <v>193</v>
      </c>
      <c r="O75" s="363">
        <v>7</v>
      </c>
      <c r="P75" s="363">
        <v>319</v>
      </c>
      <c r="Q75" s="210">
        <f t="shared" si="47"/>
        <v>1</v>
      </c>
      <c r="R75" s="671"/>
      <c r="S75" s="671"/>
      <c r="T75" s="673"/>
      <c r="U75" s="634"/>
      <c r="W75" s="175"/>
      <c r="X75" s="114"/>
      <c r="Y75" s="179"/>
      <c r="Z75" s="175"/>
    </row>
    <row r="76" spans="1:26" x14ac:dyDescent="0.25">
      <c r="B76" s="106" t="s">
        <v>42</v>
      </c>
      <c r="C76" s="209">
        <v>314</v>
      </c>
      <c r="D76" s="209">
        <v>3</v>
      </c>
      <c r="E76" s="209">
        <v>124</v>
      </c>
      <c r="F76" s="209">
        <v>4</v>
      </c>
      <c r="G76" s="209">
        <v>190</v>
      </c>
      <c r="H76" s="246"/>
      <c r="I76" s="246"/>
      <c r="J76" s="430">
        <f t="shared" si="48"/>
        <v>7</v>
      </c>
      <c r="K76" s="431">
        <f t="shared" si="49"/>
        <v>314</v>
      </c>
      <c r="L76" s="210">
        <f t="shared" si="46"/>
        <v>1</v>
      </c>
      <c r="M76" s="209">
        <v>4</v>
      </c>
      <c r="N76" s="209">
        <v>190</v>
      </c>
      <c r="O76" s="363">
        <v>7</v>
      </c>
      <c r="P76" s="363">
        <v>314</v>
      </c>
      <c r="Q76" s="210">
        <f t="shared" si="47"/>
        <v>1</v>
      </c>
      <c r="R76" s="671"/>
      <c r="S76" s="671"/>
      <c r="T76" s="673"/>
      <c r="U76" s="634"/>
      <c r="W76" s="175"/>
      <c r="X76" s="114"/>
      <c r="Y76" s="179"/>
      <c r="Z76" s="175"/>
    </row>
    <row r="77" spans="1:26" x14ac:dyDescent="0.25">
      <c r="B77" s="106" t="s">
        <v>41</v>
      </c>
      <c r="C77" s="209">
        <v>260</v>
      </c>
      <c r="D77" s="209">
        <v>2</v>
      </c>
      <c r="E77" s="209">
        <v>88</v>
      </c>
      <c r="F77" s="209">
        <v>4</v>
      </c>
      <c r="G77" s="209">
        <v>172</v>
      </c>
      <c r="H77" s="246"/>
      <c r="I77" s="246"/>
      <c r="J77" s="430">
        <f t="shared" si="48"/>
        <v>6</v>
      </c>
      <c r="K77" s="431">
        <f t="shared" si="49"/>
        <v>260</v>
      </c>
      <c r="L77" s="210">
        <f t="shared" si="46"/>
        <v>1</v>
      </c>
      <c r="M77" s="209">
        <v>4</v>
      </c>
      <c r="N77" s="209">
        <v>172</v>
      </c>
      <c r="O77" s="363">
        <v>6</v>
      </c>
      <c r="P77" s="363">
        <v>260</v>
      </c>
      <c r="Q77" s="210">
        <f t="shared" si="47"/>
        <v>1</v>
      </c>
      <c r="R77" s="671"/>
      <c r="S77" s="671"/>
      <c r="T77" s="673"/>
      <c r="U77" s="634"/>
      <c r="W77" s="175"/>
      <c r="X77" s="114"/>
      <c r="Y77" s="179"/>
      <c r="Z77" s="175"/>
    </row>
    <row r="78" spans="1:26" x14ac:dyDescent="0.25">
      <c r="B78" s="107" t="s">
        <v>40</v>
      </c>
      <c r="C78" s="211">
        <f>SUM(C73:C77)</f>
        <v>1519</v>
      </c>
      <c r="D78" s="211">
        <f t="shared" ref="D78" si="50">SUM(D73:D77)</f>
        <v>11</v>
      </c>
      <c r="E78" s="211">
        <f t="shared" ref="E78" si="51">SUM(E73:E77)</f>
        <v>456</v>
      </c>
      <c r="F78" s="211">
        <f t="shared" ref="F78" si="52">SUM(F73:F77)</f>
        <v>23</v>
      </c>
      <c r="G78" s="211">
        <f t="shared" ref="G78" si="53">SUM(G73:G77)</f>
        <v>1063</v>
      </c>
      <c r="H78" s="211">
        <f t="shared" ref="H78" si="54">SUM(H73:H77)</f>
        <v>0</v>
      </c>
      <c r="I78" s="211">
        <f t="shared" ref="I78" si="55">SUM(I73:I77)</f>
        <v>0</v>
      </c>
      <c r="J78" s="430">
        <f t="shared" si="48"/>
        <v>34</v>
      </c>
      <c r="K78" s="431">
        <f t="shared" si="49"/>
        <v>1519</v>
      </c>
      <c r="L78" s="210">
        <f t="shared" si="46"/>
        <v>1</v>
      </c>
      <c r="M78" s="211">
        <f t="shared" ref="M78:P78" si="56">SUM(M73:M77)</f>
        <v>23</v>
      </c>
      <c r="N78" s="211">
        <f t="shared" si="56"/>
        <v>1063</v>
      </c>
      <c r="O78" s="211">
        <f t="shared" si="56"/>
        <v>20</v>
      </c>
      <c r="P78" s="211">
        <f t="shared" si="56"/>
        <v>893</v>
      </c>
      <c r="Q78" s="210">
        <f t="shared" si="47"/>
        <v>0.58788676761026992</v>
      </c>
      <c r="R78" s="671"/>
      <c r="S78" s="671"/>
      <c r="T78" s="674"/>
      <c r="U78" s="635"/>
      <c r="V78" s="114" t="str">
        <f>IF(E78=0,"","x")</f>
        <v>x</v>
      </c>
      <c r="W78" s="175" t="str">
        <f>IF(G78=0,"","x")</f>
        <v>x</v>
      </c>
      <c r="X78" s="114" t="str">
        <f>IF(I78=0,"","x")</f>
        <v/>
      </c>
      <c r="Y78" s="179" t="str">
        <f>IF(N78=0,"","x")</f>
        <v>x</v>
      </c>
      <c r="Z78" s="175" t="str">
        <f>IF(P78=0,"","x")</f>
        <v>x</v>
      </c>
    </row>
    <row r="79" spans="1:26" x14ac:dyDescent="0.25">
      <c r="D79" s="247"/>
      <c r="E79" s="247"/>
      <c r="F79" s="247"/>
      <c r="G79" s="247"/>
      <c r="H79" s="247"/>
      <c r="I79" s="247"/>
      <c r="W79" s="175"/>
      <c r="X79" s="114"/>
      <c r="Y79" s="179"/>
      <c r="Z79" s="175"/>
    </row>
    <row r="80" spans="1:26" x14ac:dyDescent="0.25">
      <c r="A80" s="251">
        <v>5</v>
      </c>
      <c r="B80" s="83" t="s">
        <v>74</v>
      </c>
      <c r="C80" s="83"/>
      <c r="D80" s="247"/>
      <c r="E80" s="247"/>
      <c r="F80" s="247"/>
      <c r="G80" s="247"/>
      <c r="H80" s="247"/>
      <c r="I80" s="247"/>
      <c r="W80" s="175"/>
      <c r="X80" s="114"/>
      <c r="Y80" s="179"/>
      <c r="Z80" s="175"/>
    </row>
    <row r="81" spans="1:26" x14ac:dyDescent="0.25">
      <c r="B81" s="3"/>
      <c r="C81" s="3"/>
      <c r="D81" s="677"/>
      <c r="E81" s="677"/>
      <c r="F81" s="677"/>
      <c r="G81" s="677"/>
      <c r="H81" s="248"/>
      <c r="I81" s="248"/>
      <c r="J81" s="675"/>
      <c r="K81" s="675"/>
      <c r="L81" s="181"/>
      <c r="M81" s="676"/>
      <c r="N81" s="676"/>
      <c r="O81" s="668"/>
      <c r="P81" s="668"/>
      <c r="Q81" s="108"/>
      <c r="R81" s="108"/>
      <c r="S81" s="109"/>
      <c r="T81" s="669"/>
      <c r="U81" s="636" t="s">
        <v>176</v>
      </c>
      <c r="W81" s="175"/>
      <c r="X81" s="114"/>
      <c r="Y81" s="179"/>
      <c r="Z81" s="175"/>
    </row>
    <row r="82" spans="1:26" x14ac:dyDescent="0.25">
      <c r="B82" s="3"/>
      <c r="C82" s="3"/>
      <c r="D82" s="249"/>
      <c r="E82" s="249"/>
      <c r="F82" s="249"/>
      <c r="G82" s="249"/>
      <c r="H82" s="249"/>
      <c r="I82" s="249"/>
      <c r="J82" s="111"/>
      <c r="K82" s="111"/>
      <c r="L82" s="111"/>
      <c r="M82" s="110"/>
      <c r="N82" s="110"/>
      <c r="O82" s="110"/>
      <c r="P82" s="110"/>
      <c r="Q82" s="183"/>
      <c r="R82" s="112"/>
      <c r="S82" s="116"/>
      <c r="T82" s="670"/>
      <c r="U82" s="637"/>
      <c r="W82" s="175"/>
      <c r="X82" s="114"/>
      <c r="Y82" s="179"/>
      <c r="Z82" s="175"/>
    </row>
    <row r="83" spans="1:26" x14ac:dyDescent="0.25">
      <c r="B83" s="106" t="s">
        <v>45</v>
      </c>
      <c r="C83" s="209"/>
      <c r="D83" s="209">
        <v>3</v>
      </c>
      <c r="E83" s="209">
        <v>124</v>
      </c>
      <c r="F83" s="246"/>
      <c r="G83" s="246"/>
      <c r="H83" s="246"/>
      <c r="I83" s="246"/>
      <c r="J83" s="430">
        <f>D83+F83+H83</f>
        <v>3</v>
      </c>
      <c r="K83" s="431">
        <f>E83+G83+I83</f>
        <v>124</v>
      </c>
      <c r="L83" s="210" t="e">
        <f t="shared" ref="L83:L88" si="57">K83/C83</f>
        <v>#DIV/0!</v>
      </c>
      <c r="M83" s="209">
        <v>3</v>
      </c>
      <c r="N83" s="209">
        <v>124</v>
      </c>
      <c r="O83" s="363"/>
      <c r="P83" s="363"/>
      <c r="Q83" s="210" t="e">
        <f t="shared" ref="Q83:Q88" si="58">P83/C83</f>
        <v>#DIV/0!</v>
      </c>
      <c r="R83" s="678"/>
      <c r="S83" s="678"/>
      <c r="T83" s="638"/>
      <c r="U83" s="639"/>
      <c r="W83" s="175"/>
      <c r="X83" s="114"/>
      <c r="Y83" s="179"/>
      <c r="Z83" s="175"/>
    </row>
    <row r="84" spans="1:26" x14ac:dyDescent="0.25">
      <c r="B84" s="106" t="s">
        <v>44</v>
      </c>
      <c r="C84" s="209"/>
      <c r="D84" s="209">
        <v>3</v>
      </c>
      <c r="E84" s="209">
        <v>106</v>
      </c>
      <c r="F84" s="246"/>
      <c r="G84" s="246"/>
      <c r="H84" s="246"/>
      <c r="I84" s="246"/>
      <c r="J84" s="430">
        <f t="shared" ref="J84:J88" si="59">D84+F84+H84</f>
        <v>3</v>
      </c>
      <c r="K84" s="431">
        <f t="shared" ref="K84:K88" si="60">E84+G84+I84</f>
        <v>106</v>
      </c>
      <c r="L84" s="210" t="e">
        <f t="shared" si="57"/>
        <v>#DIV/0!</v>
      </c>
      <c r="M84" s="209">
        <v>3</v>
      </c>
      <c r="N84" s="209">
        <v>106</v>
      </c>
      <c r="O84" s="363"/>
      <c r="P84" s="363"/>
      <c r="Q84" s="210" t="e">
        <f t="shared" si="58"/>
        <v>#DIV/0!</v>
      </c>
      <c r="R84" s="678"/>
      <c r="S84" s="678"/>
      <c r="T84" s="634"/>
      <c r="U84" s="640"/>
      <c r="W84" s="175"/>
      <c r="X84" s="114"/>
      <c r="Y84" s="179"/>
      <c r="Z84" s="175"/>
    </row>
    <row r="85" spans="1:26" x14ac:dyDescent="0.25">
      <c r="B85" s="106" t="s">
        <v>43</v>
      </c>
      <c r="C85" s="209"/>
      <c r="D85" s="209">
        <v>3</v>
      </c>
      <c r="E85" s="209">
        <v>146</v>
      </c>
      <c r="F85" s="246"/>
      <c r="G85" s="246"/>
      <c r="H85" s="246"/>
      <c r="I85" s="246"/>
      <c r="J85" s="430">
        <f t="shared" si="59"/>
        <v>3</v>
      </c>
      <c r="K85" s="431">
        <f t="shared" si="60"/>
        <v>146</v>
      </c>
      <c r="L85" s="210" t="e">
        <f t="shared" si="57"/>
        <v>#DIV/0!</v>
      </c>
      <c r="M85" s="209">
        <v>3</v>
      </c>
      <c r="N85" s="209">
        <v>146</v>
      </c>
      <c r="O85" s="363"/>
      <c r="P85" s="363"/>
      <c r="Q85" s="210" t="e">
        <f t="shared" si="58"/>
        <v>#DIV/0!</v>
      </c>
      <c r="R85" s="678"/>
      <c r="S85" s="678"/>
      <c r="T85" s="634"/>
      <c r="U85" s="640"/>
      <c r="W85" s="175"/>
      <c r="X85" s="114"/>
      <c r="Y85" s="179"/>
      <c r="Z85" s="175"/>
    </row>
    <row r="86" spans="1:26" x14ac:dyDescent="0.25">
      <c r="B86" s="106" t="s">
        <v>42</v>
      </c>
      <c r="C86" s="209"/>
      <c r="D86" s="209">
        <v>3</v>
      </c>
      <c r="E86" s="209">
        <v>104</v>
      </c>
      <c r="F86" s="246"/>
      <c r="G86" s="246"/>
      <c r="H86" s="246"/>
      <c r="I86" s="246"/>
      <c r="J86" s="430">
        <f t="shared" si="59"/>
        <v>3</v>
      </c>
      <c r="K86" s="431">
        <f t="shared" si="60"/>
        <v>104</v>
      </c>
      <c r="L86" s="210" t="e">
        <f t="shared" si="57"/>
        <v>#DIV/0!</v>
      </c>
      <c r="M86" s="209">
        <v>3</v>
      </c>
      <c r="N86" s="209">
        <v>104</v>
      </c>
      <c r="O86" s="363"/>
      <c r="P86" s="363"/>
      <c r="Q86" s="210" t="e">
        <f t="shared" si="58"/>
        <v>#DIV/0!</v>
      </c>
      <c r="R86" s="678"/>
      <c r="S86" s="678"/>
      <c r="T86" s="634"/>
      <c r="U86" s="640"/>
      <c r="W86" s="175"/>
      <c r="X86" s="114"/>
      <c r="Y86" s="179"/>
      <c r="Z86" s="175"/>
    </row>
    <row r="87" spans="1:26" x14ac:dyDescent="0.25">
      <c r="B87" s="106" t="s">
        <v>41</v>
      </c>
      <c r="C87" s="209"/>
      <c r="D87" s="209">
        <v>3</v>
      </c>
      <c r="E87" s="209">
        <v>115</v>
      </c>
      <c r="F87" s="246"/>
      <c r="G87" s="246"/>
      <c r="H87" s="246"/>
      <c r="I87" s="246"/>
      <c r="J87" s="430">
        <f t="shared" si="59"/>
        <v>3</v>
      </c>
      <c r="K87" s="431">
        <f t="shared" si="60"/>
        <v>115</v>
      </c>
      <c r="L87" s="210" t="e">
        <f t="shared" si="57"/>
        <v>#DIV/0!</v>
      </c>
      <c r="M87" s="209">
        <v>3</v>
      </c>
      <c r="N87" s="209">
        <v>115</v>
      </c>
      <c r="O87" s="363"/>
      <c r="P87" s="363"/>
      <c r="Q87" s="210" t="e">
        <f t="shared" si="58"/>
        <v>#DIV/0!</v>
      </c>
      <c r="R87" s="678"/>
      <c r="S87" s="678"/>
      <c r="T87" s="634"/>
      <c r="U87" s="640"/>
      <c r="W87" s="175"/>
      <c r="X87" s="114"/>
      <c r="Y87" s="179"/>
      <c r="Z87" s="175"/>
    </row>
    <row r="88" spans="1:26" x14ac:dyDescent="0.25">
      <c r="B88" s="107" t="s">
        <v>40</v>
      </c>
      <c r="C88" s="211">
        <f>SUM(C83:C87)</f>
        <v>0</v>
      </c>
      <c r="D88" s="211">
        <f t="shared" ref="D88" si="61">SUM(D83:D87)</f>
        <v>15</v>
      </c>
      <c r="E88" s="211">
        <f t="shared" ref="E88" si="62">SUM(E83:E87)</f>
        <v>595</v>
      </c>
      <c r="F88" s="211">
        <f t="shared" ref="F88" si="63">SUM(F83:F87)</f>
        <v>0</v>
      </c>
      <c r="G88" s="211">
        <f t="shared" ref="G88" si="64">SUM(G83:G87)</f>
        <v>0</v>
      </c>
      <c r="H88" s="211">
        <f t="shared" ref="H88" si="65">SUM(H83:H87)</f>
        <v>0</v>
      </c>
      <c r="I88" s="211">
        <f t="shared" ref="I88" si="66">SUM(I83:I87)</f>
        <v>0</v>
      </c>
      <c r="J88" s="430">
        <f t="shared" si="59"/>
        <v>15</v>
      </c>
      <c r="K88" s="431">
        <f t="shared" si="60"/>
        <v>595</v>
      </c>
      <c r="L88" s="210" t="e">
        <f t="shared" si="57"/>
        <v>#DIV/0!</v>
      </c>
      <c r="M88" s="211">
        <f t="shared" ref="M88:P88" si="67">SUM(M83:M87)</f>
        <v>15</v>
      </c>
      <c r="N88" s="211">
        <f t="shared" si="67"/>
        <v>595</v>
      </c>
      <c r="O88" s="211">
        <f t="shared" si="67"/>
        <v>0</v>
      </c>
      <c r="P88" s="211">
        <f t="shared" si="67"/>
        <v>0</v>
      </c>
      <c r="Q88" s="210" t="e">
        <f t="shared" si="58"/>
        <v>#DIV/0!</v>
      </c>
      <c r="R88" s="678"/>
      <c r="S88" s="678"/>
      <c r="T88" s="635"/>
      <c r="U88" s="641"/>
      <c r="V88" s="114" t="str">
        <f>IF(E88=0,"","x")</f>
        <v>x</v>
      </c>
      <c r="W88" s="175" t="str">
        <f>IF(G88=0,"","x")</f>
        <v/>
      </c>
      <c r="X88" s="114" t="str">
        <f>IF(I88=0,"","x")</f>
        <v/>
      </c>
      <c r="Y88" s="179" t="str">
        <f>IF(N88=0,"","x")</f>
        <v>x</v>
      </c>
      <c r="Z88" s="175" t="str">
        <f>IF(P88=0,"","x")</f>
        <v/>
      </c>
    </row>
    <row r="89" spans="1:26" x14ac:dyDescent="0.25">
      <c r="D89" s="247"/>
      <c r="E89" s="247"/>
      <c r="F89" s="247"/>
      <c r="G89" s="247"/>
      <c r="H89" s="247"/>
      <c r="I89" s="247"/>
      <c r="W89" s="175"/>
      <c r="X89" s="114"/>
      <c r="Y89" s="179"/>
      <c r="Z89" s="175"/>
    </row>
    <row r="90" spans="1:26" x14ac:dyDescent="0.25">
      <c r="A90" s="251">
        <v>6</v>
      </c>
      <c r="B90" s="83" t="s">
        <v>146</v>
      </c>
      <c r="C90" s="83"/>
      <c r="D90" s="247"/>
      <c r="E90" s="247"/>
      <c r="F90" s="247"/>
      <c r="G90" s="247"/>
      <c r="H90" s="247"/>
      <c r="I90" s="247"/>
      <c r="W90" s="175"/>
      <c r="X90" s="114"/>
      <c r="Y90" s="179"/>
      <c r="Z90" s="175"/>
    </row>
    <row r="91" spans="1:26" x14ac:dyDescent="0.25">
      <c r="B91" s="3"/>
      <c r="C91" s="3"/>
      <c r="D91" s="677"/>
      <c r="E91" s="677"/>
      <c r="F91" s="677"/>
      <c r="G91" s="677"/>
      <c r="H91" s="248"/>
      <c r="I91" s="248"/>
      <c r="J91" s="675"/>
      <c r="K91" s="675"/>
      <c r="L91" s="181"/>
      <c r="M91" s="676"/>
      <c r="N91" s="676"/>
      <c r="O91" s="668"/>
      <c r="P91" s="668"/>
      <c r="Q91" s="108"/>
      <c r="R91" s="108"/>
      <c r="S91" s="109"/>
      <c r="T91" s="669"/>
      <c r="U91" s="636" t="s">
        <v>176</v>
      </c>
      <c r="W91" s="175"/>
      <c r="X91" s="114"/>
      <c r="Y91" s="179"/>
      <c r="Z91" s="175"/>
    </row>
    <row r="92" spans="1:26" x14ac:dyDescent="0.25">
      <c r="B92" s="3"/>
      <c r="C92" s="3"/>
      <c r="D92" s="249"/>
      <c r="E92" s="249"/>
      <c r="F92" s="249"/>
      <c r="G92" s="249"/>
      <c r="H92" s="249"/>
      <c r="I92" s="249"/>
      <c r="J92" s="111"/>
      <c r="K92" s="111"/>
      <c r="L92" s="111"/>
      <c r="M92" s="110"/>
      <c r="N92" s="110"/>
      <c r="O92" s="110"/>
      <c r="P92" s="110"/>
      <c r="Q92" s="183"/>
      <c r="R92" s="112"/>
      <c r="S92" s="116"/>
      <c r="T92" s="670"/>
      <c r="U92" s="637"/>
      <c r="W92" s="175"/>
      <c r="X92" s="114"/>
      <c r="Y92" s="179"/>
      <c r="Z92" s="175"/>
    </row>
    <row r="93" spans="1:26" x14ac:dyDescent="0.25">
      <c r="B93" s="106" t="s">
        <v>45</v>
      </c>
      <c r="C93" s="209"/>
      <c r="D93" s="444">
        <v>7</v>
      </c>
      <c r="E93" s="445">
        <v>280</v>
      </c>
      <c r="F93" s="246"/>
      <c r="G93" s="246"/>
      <c r="H93" s="246"/>
      <c r="I93" s="246"/>
      <c r="J93" s="430">
        <f>D93+F93+H93</f>
        <v>7</v>
      </c>
      <c r="K93" s="431">
        <f>E93+G93+I93</f>
        <v>280</v>
      </c>
      <c r="L93" s="210" t="e">
        <f t="shared" ref="L93:L98" si="68">K93/C93</f>
        <v>#DIV/0!</v>
      </c>
      <c r="M93" s="209"/>
      <c r="N93" s="209"/>
      <c r="O93" s="363"/>
      <c r="P93" s="363"/>
      <c r="Q93" s="210" t="e">
        <f t="shared" ref="Q93:Q98" si="69">P93/C93</f>
        <v>#DIV/0!</v>
      </c>
      <c r="R93" s="671">
        <v>1</v>
      </c>
      <c r="S93" s="671">
        <v>34</v>
      </c>
      <c r="T93" s="638"/>
      <c r="U93" s="639"/>
      <c r="W93" s="175"/>
      <c r="X93" s="114"/>
      <c r="Y93" s="179"/>
      <c r="Z93" s="175"/>
    </row>
    <row r="94" spans="1:26" x14ac:dyDescent="0.25">
      <c r="B94" s="106" t="s">
        <v>44</v>
      </c>
      <c r="C94" s="209"/>
      <c r="D94" s="444">
        <v>8</v>
      </c>
      <c r="E94" s="445">
        <v>317</v>
      </c>
      <c r="F94" s="246"/>
      <c r="G94" s="246"/>
      <c r="H94" s="246"/>
      <c r="I94" s="246"/>
      <c r="J94" s="430">
        <f t="shared" ref="J94:J98" si="70">D94+F94+H94</f>
        <v>8</v>
      </c>
      <c r="K94" s="431">
        <f t="shared" ref="K94:K98" si="71">E94+G94+I94</f>
        <v>317</v>
      </c>
      <c r="L94" s="210" t="e">
        <f t="shared" si="68"/>
        <v>#DIV/0!</v>
      </c>
      <c r="M94" s="209"/>
      <c r="N94" s="209"/>
      <c r="O94" s="363"/>
      <c r="P94" s="363"/>
      <c r="Q94" s="210" t="e">
        <f t="shared" si="69"/>
        <v>#DIV/0!</v>
      </c>
      <c r="R94" s="671"/>
      <c r="S94" s="671"/>
      <c r="T94" s="634"/>
      <c r="U94" s="640"/>
      <c r="W94" s="175"/>
      <c r="X94" s="114"/>
      <c r="Y94" s="179"/>
      <c r="Z94" s="175"/>
    </row>
    <row r="95" spans="1:26" x14ac:dyDescent="0.25">
      <c r="B95" s="106" t="s">
        <v>43</v>
      </c>
      <c r="C95" s="209"/>
      <c r="D95" s="444">
        <v>8</v>
      </c>
      <c r="E95" s="445">
        <v>339</v>
      </c>
      <c r="F95" s="246"/>
      <c r="G95" s="246"/>
      <c r="H95" s="246"/>
      <c r="I95" s="246"/>
      <c r="J95" s="430">
        <f t="shared" si="70"/>
        <v>8</v>
      </c>
      <c r="K95" s="431">
        <f t="shared" si="71"/>
        <v>339</v>
      </c>
      <c r="L95" s="210" t="e">
        <f t="shared" si="68"/>
        <v>#DIV/0!</v>
      </c>
      <c r="M95" s="209"/>
      <c r="N95" s="209"/>
      <c r="O95" s="363"/>
      <c r="P95" s="363"/>
      <c r="Q95" s="210" t="e">
        <f t="shared" si="69"/>
        <v>#DIV/0!</v>
      </c>
      <c r="R95" s="671"/>
      <c r="S95" s="671"/>
      <c r="T95" s="634"/>
      <c r="U95" s="640"/>
      <c r="W95" s="175"/>
      <c r="X95" s="114"/>
      <c r="Y95" s="179"/>
      <c r="Z95" s="175"/>
    </row>
    <row r="96" spans="1:26" x14ac:dyDescent="0.25">
      <c r="B96" s="106" t="s">
        <v>42</v>
      </c>
      <c r="C96" s="209"/>
      <c r="D96" s="444">
        <v>7</v>
      </c>
      <c r="E96" s="445">
        <v>301</v>
      </c>
      <c r="F96" s="246"/>
      <c r="G96" s="246"/>
      <c r="H96" s="246"/>
      <c r="I96" s="246"/>
      <c r="J96" s="430">
        <f t="shared" si="70"/>
        <v>7</v>
      </c>
      <c r="K96" s="431">
        <f t="shared" si="71"/>
        <v>301</v>
      </c>
      <c r="L96" s="210" t="e">
        <f t="shared" si="68"/>
        <v>#DIV/0!</v>
      </c>
      <c r="M96" s="209"/>
      <c r="N96" s="209"/>
      <c r="O96" s="363"/>
      <c r="P96" s="363"/>
      <c r="Q96" s="210" t="e">
        <f t="shared" si="69"/>
        <v>#DIV/0!</v>
      </c>
      <c r="R96" s="671"/>
      <c r="S96" s="671"/>
      <c r="T96" s="634"/>
      <c r="U96" s="640"/>
      <c r="W96" s="175"/>
      <c r="X96" s="114"/>
      <c r="Y96" s="179"/>
      <c r="Z96" s="175"/>
    </row>
    <row r="97" spans="1:26" x14ac:dyDescent="0.25">
      <c r="B97" s="106" t="s">
        <v>41</v>
      </c>
      <c r="C97" s="209"/>
      <c r="D97" s="444">
        <v>6</v>
      </c>
      <c r="E97" s="445">
        <v>247</v>
      </c>
      <c r="F97" s="246"/>
      <c r="G97" s="246"/>
      <c r="H97" s="246"/>
      <c r="I97" s="246"/>
      <c r="J97" s="430">
        <f t="shared" si="70"/>
        <v>6</v>
      </c>
      <c r="K97" s="431">
        <f t="shared" si="71"/>
        <v>247</v>
      </c>
      <c r="L97" s="210" t="e">
        <f t="shared" si="68"/>
        <v>#DIV/0!</v>
      </c>
      <c r="M97" s="209"/>
      <c r="N97" s="209"/>
      <c r="O97" s="363"/>
      <c r="P97" s="363"/>
      <c r="Q97" s="210" t="e">
        <f t="shared" si="69"/>
        <v>#DIV/0!</v>
      </c>
      <c r="R97" s="671"/>
      <c r="S97" s="671"/>
      <c r="T97" s="634"/>
      <c r="U97" s="640"/>
      <c r="W97" s="175"/>
      <c r="X97" s="114"/>
      <c r="Y97" s="179"/>
      <c r="Z97" s="175"/>
    </row>
    <row r="98" spans="1:26" x14ac:dyDescent="0.25">
      <c r="B98" s="107" t="s">
        <v>40</v>
      </c>
      <c r="C98" s="211">
        <f>SUM(C93:C97)</f>
        <v>0</v>
      </c>
      <c r="D98" s="211">
        <f t="shared" ref="D98" si="72">SUM(D93:D97)</f>
        <v>36</v>
      </c>
      <c r="E98" s="211">
        <f t="shared" ref="E98" si="73">SUM(E93:E97)</f>
        <v>1484</v>
      </c>
      <c r="F98" s="211">
        <f t="shared" ref="F98" si="74">SUM(F93:F97)</f>
        <v>0</v>
      </c>
      <c r="G98" s="211">
        <f t="shared" ref="G98" si="75">SUM(G93:G97)</f>
        <v>0</v>
      </c>
      <c r="H98" s="211">
        <f t="shared" ref="H98" si="76">SUM(H93:H97)</f>
        <v>0</v>
      </c>
      <c r="I98" s="211">
        <f t="shared" ref="I98" si="77">SUM(I93:I97)</f>
        <v>0</v>
      </c>
      <c r="J98" s="430">
        <f t="shared" si="70"/>
        <v>36</v>
      </c>
      <c r="K98" s="431">
        <f t="shared" si="71"/>
        <v>1484</v>
      </c>
      <c r="L98" s="210" t="e">
        <f t="shared" si="68"/>
        <v>#DIV/0!</v>
      </c>
      <c r="M98" s="211">
        <f t="shared" ref="M98:P98" si="78">SUM(M93:M97)</f>
        <v>0</v>
      </c>
      <c r="N98" s="211">
        <f t="shared" si="78"/>
        <v>0</v>
      </c>
      <c r="O98" s="211">
        <f t="shared" si="78"/>
        <v>0</v>
      </c>
      <c r="P98" s="211">
        <f t="shared" si="78"/>
        <v>0</v>
      </c>
      <c r="Q98" s="210" t="e">
        <f t="shared" si="69"/>
        <v>#DIV/0!</v>
      </c>
      <c r="R98" s="671"/>
      <c r="S98" s="671"/>
      <c r="T98" s="635"/>
      <c r="U98" s="641"/>
      <c r="V98" s="114" t="str">
        <f>IF(E98=0,"","x")</f>
        <v>x</v>
      </c>
      <c r="W98" s="175" t="str">
        <f>IF(G98=0,"","x")</f>
        <v/>
      </c>
      <c r="X98" s="114" t="str">
        <f>IF(I98=0,"","x")</f>
        <v/>
      </c>
      <c r="Y98" s="179" t="str">
        <f>IF(N98=0,"","x")</f>
        <v/>
      </c>
      <c r="Z98" s="175" t="str">
        <f>IF(P98=0,"","x")</f>
        <v/>
      </c>
    </row>
    <row r="99" spans="1:26" x14ac:dyDescent="0.25">
      <c r="D99" s="247"/>
      <c r="E99" s="247"/>
      <c r="F99" s="247"/>
      <c r="G99" s="247"/>
      <c r="H99" s="247"/>
      <c r="I99" s="247"/>
      <c r="W99" s="175"/>
      <c r="X99" s="114"/>
      <c r="Y99" s="179"/>
      <c r="Z99" s="175"/>
    </row>
    <row r="100" spans="1:26" x14ac:dyDescent="0.25">
      <c r="A100" s="251">
        <v>7</v>
      </c>
      <c r="B100" s="83" t="s">
        <v>122</v>
      </c>
      <c r="C100" s="83"/>
      <c r="D100" s="247"/>
      <c r="E100" s="247"/>
      <c r="F100" s="247"/>
      <c r="G100" s="247"/>
      <c r="H100" s="247"/>
      <c r="I100" s="247"/>
      <c r="W100" s="175"/>
      <c r="X100" s="114"/>
      <c r="Y100" s="179"/>
      <c r="Z100" s="175"/>
    </row>
    <row r="101" spans="1:26" x14ac:dyDescent="0.25">
      <c r="B101" s="3"/>
      <c r="C101" s="3"/>
      <c r="D101" s="677"/>
      <c r="E101" s="677"/>
      <c r="F101" s="677"/>
      <c r="G101" s="677"/>
      <c r="H101" s="248"/>
      <c r="I101" s="248"/>
      <c r="J101" s="675"/>
      <c r="K101" s="675"/>
      <c r="L101" s="181"/>
      <c r="M101" s="676"/>
      <c r="N101" s="676"/>
      <c r="O101" s="668"/>
      <c r="P101" s="668"/>
      <c r="Q101" s="108"/>
      <c r="R101" s="108"/>
      <c r="S101" s="109"/>
      <c r="T101" s="669"/>
      <c r="U101" s="636" t="s">
        <v>176</v>
      </c>
      <c r="W101" s="175"/>
      <c r="X101" s="114"/>
      <c r="Y101" s="179"/>
      <c r="Z101" s="175"/>
    </row>
    <row r="102" spans="1:26" x14ac:dyDescent="0.25">
      <c r="B102" s="3"/>
      <c r="C102" s="3"/>
      <c r="D102" s="249"/>
      <c r="E102" s="249"/>
      <c r="F102" s="249"/>
      <c r="G102" s="249"/>
      <c r="H102" s="249"/>
      <c r="I102" s="249"/>
      <c r="J102" s="111"/>
      <c r="K102" s="111"/>
      <c r="L102" s="111"/>
      <c r="M102" s="110"/>
      <c r="N102" s="110"/>
      <c r="O102" s="110"/>
      <c r="P102" s="110"/>
      <c r="Q102" s="183"/>
      <c r="R102" s="112"/>
      <c r="S102" s="116"/>
      <c r="T102" s="670"/>
      <c r="U102" s="637"/>
      <c r="W102" s="175"/>
      <c r="X102" s="114"/>
      <c r="Y102" s="179"/>
      <c r="Z102" s="175"/>
    </row>
    <row r="103" spans="1:26" x14ac:dyDescent="0.25">
      <c r="B103" s="106" t="s">
        <v>45</v>
      </c>
      <c r="C103" s="209"/>
      <c r="D103" s="209">
        <v>4</v>
      </c>
      <c r="E103" s="209">
        <v>112</v>
      </c>
      <c r="F103" s="209"/>
      <c r="G103" s="246"/>
      <c r="H103" s="246"/>
      <c r="I103" s="246"/>
      <c r="J103" s="430">
        <f>D103+F103+H103</f>
        <v>4</v>
      </c>
      <c r="K103" s="431">
        <f>E103+G103+I103</f>
        <v>112</v>
      </c>
      <c r="L103" s="210" t="e">
        <f t="shared" ref="L103:L108" si="79">K103/C103</f>
        <v>#DIV/0!</v>
      </c>
      <c r="M103" s="209">
        <v>4</v>
      </c>
      <c r="N103" s="209">
        <v>112</v>
      </c>
      <c r="O103" s="363"/>
      <c r="P103" s="363"/>
      <c r="Q103" s="210" t="e">
        <f t="shared" ref="Q103:Q108" si="80">P103/C103</f>
        <v>#DIV/0!</v>
      </c>
      <c r="R103" s="678"/>
      <c r="S103" s="678"/>
      <c r="T103" s="638"/>
      <c r="U103" s="639"/>
      <c r="W103" s="175"/>
      <c r="X103" s="114"/>
      <c r="Y103" s="179"/>
      <c r="Z103" s="175"/>
    </row>
    <row r="104" spans="1:26" x14ac:dyDescent="0.25">
      <c r="B104" s="106" t="s">
        <v>44</v>
      </c>
      <c r="C104" s="209"/>
      <c r="D104" s="209">
        <v>4</v>
      </c>
      <c r="E104" s="209">
        <v>117</v>
      </c>
      <c r="F104" s="209"/>
      <c r="G104" s="246"/>
      <c r="H104" s="246"/>
      <c r="I104" s="246"/>
      <c r="J104" s="430">
        <f t="shared" ref="J104:J108" si="81">D104+F104+H104</f>
        <v>4</v>
      </c>
      <c r="K104" s="431">
        <f t="shared" ref="K104:K108" si="82">E104+G104+I104</f>
        <v>117</v>
      </c>
      <c r="L104" s="210" t="e">
        <f t="shared" si="79"/>
        <v>#DIV/0!</v>
      </c>
      <c r="M104" s="209">
        <v>4</v>
      </c>
      <c r="N104" s="209">
        <v>117</v>
      </c>
      <c r="O104" s="363"/>
      <c r="P104" s="363"/>
      <c r="Q104" s="210" t="e">
        <f t="shared" si="80"/>
        <v>#DIV/0!</v>
      </c>
      <c r="R104" s="678"/>
      <c r="S104" s="678"/>
      <c r="T104" s="634"/>
      <c r="U104" s="640"/>
      <c r="W104" s="175"/>
      <c r="X104" s="114"/>
      <c r="Y104" s="179"/>
      <c r="Z104" s="175"/>
    </row>
    <row r="105" spans="1:26" x14ac:dyDescent="0.25">
      <c r="B105" s="106" t="s">
        <v>43</v>
      </c>
      <c r="C105" s="209"/>
      <c r="D105" s="209">
        <v>3</v>
      </c>
      <c r="E105" s="209">
        <v>137</v>
      </c>
      <c r="F105" s="209"/>
      <c r="G105" s="246"/>
      <c r="H105" s="246"/>
      <c r="I105" s="246"/>
      <c r="J105" s="430">
        <f t="shared" si="81"/>
        <v>3</v>
      </c>
      <c r="K105" s="431">
        <f t="shared" si="82"/>
        <v>137</v>
      </c>
      <c r="L105" s="210" t="e">
        <f t="shared" si="79"/>
        <v>#DIV/0!</v>
      </c>
      <c r="M105" s="209">
        <v>3</v>
      </c>
      <c r="N105" s="209">
        <v>137</v>
      </c>
      <c r="O105" s="363"/>
      <c r="P105" s="363"/>
      <c r="Q105" s="210" t="e">
        <f t="shared" si="80"/>
        <v>#DIV/0!</v>
      </c>
      <c r="R105" s="678"/>
      <c r="S105" s="678"/>
      <c r="T105" s="634"/>
      <c r="U105" s="640"/>
      <c r="W105" s="175"/>
      <c r="X105" s="114"/>
      <c r="Y105" s="179"/>
      <c r="Z105" s="175"/>
    </row>
    <row r="106" spans="1:26" x14ac:dyDescent="0.25">
      <c r="B106" s="106" t="s">
        <v>42</v>
      </c>
      <c r="C106" s="209"/>
      <c r="D106" s="209">
        <v>3</v>
      </c>
      <c r="E106" s="209">
        <v>123</v>
      </c>
      <c r="F106" s="209"/>
      <c r="G106" s="246"/>
      <c r="H106" s="246"/>
      <c r="I106" s="246"/>
      <c r="J106" s="430">
        <f t="shared" si="81"/>
        <v>3</v>
      </c>
      <c r="K106" s="431">
        <f t="shared" si="82"/>
        <v>123</v>
      </c>
      <c r="L106" s="210" t="e">
        <f t="shared" si="79"/>
        <v>#DIV/0!</v>
      </c>
      <c r="M106" s="209">
        <v>3</v>
      </c>
      <c r="N106" s="209">
        <v>123</v>
      </c>
      <c r="O106" s="363"/>
      <c r="P106" s="363"/>
      <c r="Q106" s="210" t="e">
        <f t="shared" si="80"/>
        <v>#DIV/0!</v>
      </c>
      <c r="R106" s="678"/>
      <c r="S106" s="678"/>
      <c r="T106" s="634"/>
      <c r="U106" s="640"/>
      <c r="W106" s="175"/>
      <c r="X106" s="114"/>
      <c r="Y106" s="179"/>
      <c r="Z106" s="175"/>
    </row>
    <row r="107" spans="1:26" x14ac:dyDescent="0.25">
      <c r="B107" s="106" t="s">
        <v>41</v>
      </c>
      <c r="C107" s="209"/>
      <c r="D107" s="209">
        <v>3</v>
      </c>
      <c r="E107" s="209">
        <v>103</v>
      </c>
      <c r="F107" s="209"/>
      <c r="G107" s="246"/>
      <c r="H107" s="246"/>
      <c r="I107" s="246"/>
      <c r="J107" s="430">
        <f t="shared" si="81"/>
        <v>3</v>
      </c>
      <c r="K107" s="431">
        <f t="shared" si="82"/>
        <v>103</v>
      </c>
      <c r="L107" s="210" t="e">
        <f t="shared" si="79"/>
        <v>#DIV/0!</v>
      </c>
      <c r="M107" s="209">
        <v>3</v>
      </c>
      <c r="N107" s="209">
        <v>103</v>
      </c>
      <c r="O107" s="363"/>
      <c r="P107" s="363"/>
      <c r="Q107" s="210" t="e">
        <f t="shared" si="80"/>
        <v>#DIV/0!</v>
      </c>
      <c r="R107" s="678"/>
      <c r="S107" s="678"/>
      <c r="T107" s="634"/>
      <c r="U107" s="640"/>
      <c r="W107" s="175"/>
      <c r="X107" s="114"/>
      <c r="Y107" s="179"/>
      <c r="Z107" s="175"/>
    </row>
    <row r="108" spans="1:26" x14ac:dyDescent="0.25">
      <c r="B108" s="107" t="s">
        <v>40</v>
      </c>
      <c r="C108" s="211">
        <f>SUM(C103:C107)</f>
        <v>0</v>
      </c>
      <c r="D108" s="211">
        <f t="shared" ref="D108" si="83">SUM(D103:D107)</f>
        <v>17</v>
      </c>
      <c r="E108" s="211">
        <f t="shared" ref="E108" si="84">SUM(E103:E107)</f>
        <v>592</v>
      </c>
      <c r="F108" s="211">
        <f t="shared" ref="F108" si="85">SUM(F103:F107)</f>
        <v>0</v>
      </c>
      <c r="G108" s="211">
        <f t="shared" ref="G108" si="86">SUM(G103:G107)</f>
        <v>0</v>
      </c>
      <c r="H108" s="211">
        <f t="shared" ref="H108" si="87">SUM(H103:H107)</f>
        <v>0</v>
      </c>
      <c r="I108" s="211">
        <f t="shared" ref="I108" si="88">SUM(I103:I107)</f>
        <v>0</v>
      </c>
      <c r="J108" s="430">
        <f t="shared" si="81"/>
        <v>17</v>
      </c>
      <c r="K108" s="431">
        <f t="shared" si="82"/>
        <v>592</v>
      </c>
      <c r="L108" s="210" t="e">
        <f t="shared" si="79"/>
        <v>#DIV/0!</v>
      </c>
      <c r="M108" s="211">
        <f t="shared" ref="M108:P108" si="89">SUM(M103:M107)</f>
        <v>17</v>
      </c>
      <c r="N108" s="211">
        <f t="shared" si="89"/>
        <v>592</v>
      </c>
      <c r="O108" s="211">
        <f t="shared" si="89"/>
        <v>0</v>
      </c>
      <c r="P108" s="211">
        <f t="shared" si="89"/>
        <v>0</v>
      </c>
      <c r="Q108" s="210" t="e">
        <f t="shared" si="80"/>
        <v>#DIV/0!</v>
      </c>
      <c r="R108" s="678"/>
      <c r="S108" s="678"/>
      <c r="T108" s="635"/>
      <c r="U108" s="641"/>
      <c r="V108" s="114" t="str">
        <f>IF(E108=0,"","x")</f>
        <v>x</v>
      </c>
      <c r="W108" s="175" t="str">
        <f>IF(G108=0,"","x")</f>
        <v/>
      </c>
      <c r="X108" s="114" t="str">
        <f>IF(I108=0,"","x")</f>
        <v/>
      </c>
      <c r="Y108" s="179" t="str">
        <f>IF(N108=0,"","x")</f>
        <v>x</v>
      </c>
      <c r="Z108" s="175" t="str">
        <f>IF(P108=0,"","x")</f>
        <v/>
      </c>
    </row>
    <row r="109" spans="1:26" x14ac:dyDescent="0.25">
      <c r="D109" s="247"/>
      <c r="E109" s="247"/>
      <c r="F109" s="247"/>
      <c r="G109" s="247"/>
      <c r="H109" s="247"/>
      <c r="I109" s="247"/>
      <c r="V109" s="467"/>
      <c r="W109" s="175"/>
      <c r="X109" s="114"/>
      <c r="Y109" s="179"/>
      <c r="Z109" s="175"/>
    </row>
    <row r="110" spans="1:26" x14ac:dyDescent="0.25">
      <c r="A110" s="251">
        <v>8</v>
      </c>
      <c r="B110" s="83" t="s">
        <v>77</v>
      </c>
      <c r="C110" s="83"/>
      <c r="D110" s="247"/>
      <c r="E110" s="247"/>
      <c r="F110" s="247"/>
      <c r="G110" s="247"/>
      <c r="H110" s="247"/>
      <c r="I110" s="247"/>
      <c r="W110" s="175"/>
      <c r="X110" s="114"/>
      <c r="Y110" s="179"/>
      <c r="Z110" s="175"/>
    </row>
    <row r="111" spans="1:26" x14ac:dyDescent="0.25">
      <c r="B111" s="3"/>
      <c r="C111" s="3"/>
      <c r="D111" s="677"/>
      <c r="E111" s="677"/>
      <c r="F111" s="677"/>
      <c r="G111" s="677"/>
      <c r="H111" s="248"/>
      <c r="I111" s="248"/>
      <c r="J111" s="675"/>
      <c r="K111" s="675"/>
      <c r="L111" s="181"/>
      <c r="M111" s="676"/>
      <c r="N111" s="676"/>
      <c r="O111" s="668"/>
      <c r="P111" s="668"/>
      <c r="Q111" s="108"/>
      <c r="R111" s="108"/>
      <c r="S111" s="109"/>
      <c r="T111" s="669"/>
      <c r="U111" s="636" t="s">
        <v>176</v>
      </c>
      <c r="W111" s="175"/>
      <c r="X111" s="114"/>
      <c r="Y111" s="179"/>
      <c r="Z111" s="175"/>
    </row>
    <row r="112" spans="1:26" x14ac:dyDescent="0.25">
      <c r="B112" s="3"/>
      <c r="C112" s="3"/>
      <c r="D112" s="249"/>
      <c r="E112" s="249"/>
      <c r="F112" s="249"/>
      <c r="G112" s="249"/>
      <c r="H112" s="249"/>
      <c r="I112" s="249"/>
      <c r="J112" s="111"/>
      <c r="K112" s="111"/>
      <c r="L112" s="111"/>
      <c r="M112" s="110"/>
      <c r="N112" s="110"/>
      <c r="O112" s="110"/>
      <c r="P112" s="110"/>
      <c r="Q112" s="183"/>
      <c r="R112" s="112"/>
      <c r="S112" s="116"/>
      <c r="T112" s="670"/>
      <c r="U112" s="637"/>
      <c r="W112" s="175"/>
      <c r="X112" s="114"/>
      <c r="Y112" s="179"/>
      <c r="Z112" s="175"/>
    </row>
    <row r="113" spans="1:26" x14ac:dyDescent="0.25">
      <c r="B113" s="106" t="s">
        <v>45</v>
      </c>
      <c r="C113" s="209"/>
      <c r="D113" s="209">
        <v>4</v>
      </c>
      <c r="E113" s="209">
        <v>157</v>
      </c>
      <c r="F113" s="246"/>
      <c r="G113" s="246"/>
      <c r="H113" s="246"/>
      <c r="I113" s="246"/>
      <c r="J113" s="430">
        <f>D113+F113+H113</f>
        <v>4</v>
      </c>
      <c r="K113" s="431">
        <f>E113+G113+I113</f>
        <v>157</v>
      </c>
      <c r="L113" s="210" t="e">
        <f t="shared" ref="L113:L118" si="90">K113/C113</f>
        <v>#DIV/0!</v>
      </c>
      <c r="M113" s="209"/>
      <c r="N113" s="209"/>
      <c r="O113" s="363"/>
      <c r="P113" s="363"/>
      <c r="Q113" s="210" t="e">
        <f t="shared" ref="Q113:Q118" si="91">P113/C113</f>
        <v>#DIV/0!</v>
      </c>
      <c r="R113" s="678"/>
      <c r="S113" s="678"/>
      <c r="T113" s="638"/>
      <c r="U113" s="639"/>
      <c r="W113" s="175"/>
      <c r="X113" s="114"/>
      <c r="Y113" s="179"/>
      <c r="Z113" s="175"/>
    </row>
    <row r="114" spans="1:26" x14ac:dyDescent="0.25">
      <c r="B114" s="106" t="s">
        <v>44</v>
      </c>
      <c r="C114" s="209"/>
      <c r="D114" s="209">
        <v>4</v>
      </c>
      <c r="E114" s="209">
        <v>173</v>
      </c>
      <c r="F114" s="246"/>
      <c r="G114" s="246"/>
      <c r="H114" s="246"/>
      <c r="I114" s="246"/>
      <c r="J114" s="430">
        <f t="shared" ref="J114:J118" si="92">D114+F114+H114</f>
        <v>4</v>
      </c>
      <c r="K114" s="431">
        <f t="shared" ref="K114:K118" si="93">E114+G114+I114</f>
        <v>173</v>
      </c>
      <c r="L114" s="210" t="e">
        <f t="shared" si="90"/>
        <v>#DIV/0!</v>
      </c>
      <c r="M114" s="209"/>
      <c r="N114" s="209"/>
      <c r="O114" s="363"/>
      <c r="P114" s="363"/>
      <c r="Q114" s="210" t="e">
        <f t="shared" si="91"/>
        <v>#DIV/0!</v>
      </c>
      <c r="R114" s="678"/>
      <c r="S114" s="678"/>
      <c r="T114" s="634"/>
      <c r="U114" s="640"/>
      <c r="W114" s="175"/>
      <c r="X114" s="114"/>
      <c r="Y114" s="179"/>
      <c r="Z114" s="175"/>
    </row>
    <row r="115" spans="1:26" x14ac:dyDescent="0.25">
      <c r="B115" s="106" t="s">
        <v>43</v>
      </c>
      <c r="C115" s="209"/>
      <c r="D115" s="209">
        <v>4</v>
      </c>
      <c r="E115" s="209">
        <v>169</v>
      </c>
      <c r="F115" s="246"/>
      <c r="G115" s="246"/>
      <c r="H115" s="246"/>
      <c r="I115" s="246"/>
      <c r="J115" s="430">
        <f t="shared" si="92"/>
        <v>4</v>
      </c>
      <c r="K115" s="431">
        <f t="shared" si="93"/>
        <v>169</v>
      </c>
      <c r="L115" s="210" t="e">
        <f t="shared" si="90"/>
        <v>#DIV/0!</v>
      </c>
      <c r="M115" s="209"/>
      <c r="N115" s="209"/>
      <c r="O115" s="363"/>
      <c r="P115" s="363"/>
      <c r="Q115" s="210" t="e">
        <f t="shared" si="91"/>
        <v>#DIV/0!</v>
      </c>
      <c r="R115" s="678"/>
      <c r="S115" s="678"/>
      <c r="T115" s="634"/>
      <c r="U115" s="640"/>
      <c r="W115" s="175"/>
      <c r="X115" s="114"/>
      <c r="Y115" s="179"/>
      <c r="Z115" s="175"/>
    </row>
    <row r="116" spans="1:26" x14ac:dyDescent="0.25">
      <c r="B116" s="106" t="s">
        <v>42</v>
      </c>
      <c r="C116" s="209"/>
      <c r="D116" s="209">
        <v>4</v>
      </c>
      <c r="E116" s="209">
        <v>158</v>
      </c>
      <c r="F116" s="246"/>
      <c r="G116" s="246"/>
      <c r="H116" s="246"/>
      <c r="I116" s="246"/>
      <c r="J116" s="430">
        <f t="shared" si="92"/>
        <v>4</v>
      </c>
      <c r="K116" s="431">
        <f t="shared" si="93"/>
        <v>158</v>
      </c>
      <c r="L116" s="210" t="e">
        <f t="shared" si="90"/>
        <v>#DIV/0!</v>
      </c>
      <c r="M116" s="209"/>
      <c r="N116" s="209"/>
      <c r="O116" s="363"/>
      <c r="P116" s="363"/>
      <c r="Q116" s="210" t="e">
        <f t="shared" si="91"/>
        <v>#DIV/0!</v>
      </c>
      <c r="R116" s="678"/>
      <c r="S116" s="678"/>
      <c r="T116" s="634"/>
      <c r="U116" s="640"/>
      <c r="W116" s="175"/>
      <c r="X116" s="114"/>
      <c r="Y116" s="179"/>
      <c r="Z116" s="175"/>
    </row>
    <row r="117" spans="1:26" x14ac:dyDescent="0.25">
      <c r="B117" s="106" t="s">
        <v>41</v>
      </c>
      <c r="C117" s="209"/>
      <c r="D117" s="209">
        <v>3</v>
      </c>
      <c r="E117" s="209">
        <v>108</v>
      </c>
      <c r="F117" s="246"/>
      <c r="G117" s="246"/>
      <c r="H117" s="246"/>
      <c r="I117" s="246"/>
      <c r="J117" s="430">
        <f t="shared" si="92"/>
        <v>3</v>
      </c>
      <c r="K117" s="431">
        <f t="shared" si="93"/>
        <v>108</v>
      </c>
      <c r="L117" s="210" t="e">
        <f t="shared" si="90"/>
        <v>#DIV/0!</v>
      </c>
      <c r="M117" s="209"/>
      <c r="N117" s="209"/>
      <c r="O117" s="363"/>
      <c r="P117" s="363"/>
      <c r="Q117" s="210" t="e">
        <f t="shared" si="91"/>
        <v>#DIV/0!</v>
      </c>
      <c r="R117" s="678"/>
      <c r="S117" s="678"/>
      <c r="T117" s="634"/>
      <c r="U117" s="640"/>
      <c r="W117" s="175"/>
      <c r="X117" s="114"/>
      <c r="Y117" s="179"/>
      <c r="Z117" s="175"/>
    </row>
    <row r="118" spans="1:26" x14ac:dyDescent="0.25">
      <c r="B118" s="107" t="s">
        <v>40</v>
      </c>
      <c r="C118" s="211">
        <f>SUM(C113:C117)</f>
        <v>0</v>
      </c>
      <c r="D118" s="211">
        <f t="shared" ref="D118" si="94">SUM(D113:D117)</f>
        <v>19</v>
      </c>
      <c r="E118" s="211">
        <f t="shared" ref="E118" si="95">SUM(E113:E117)</f>
        <v>765</v>
      </c>
      <c r="F118" s="211">
        <f t="shared" ref="F118" si="96">SUM(F113:F117)</f>
        <v>0</v>
      </c>
      <c r="G118" s="211">
        <f t="shared" ref="G118" si="97">SUM(G113:G117)</f>
        <v>0</v>
      </c>
      <c r="H118" s="211">
        <f t="shared" ref="H118" si="98">SUM(H113:H117)</f>
        <v>0</v>
      </c>
      <c r="I118" s="211">
        <f t="shared" ref="I118" si="99">SUM(I113:I117)</f>
        <v>0</v>
      </c>
      <c r="J118" s="430">
        <f t="shared" si="92"/>
        <v>19</v>
      </c>
      <c r="K118" s="431">
        <f t="shared" si="93"/>
        <v>765</v>
      </c>
      <c r="L118" s="210" t="e">
        <f t="shared" si="90"/>
        <v>#DIV/0!</v>
      </c>
      <c r="M118" s="211">
        <f t="shared" ref="M118:P118" si="100">SUM(M113:M117)</f>
        <v>0</v>
      </c>
      <c r="N118" s="211">
        <f t="shared" si="100"/>
        <v>0</v>
      </c>
      <c r="O118" s="211">
        <f t="shared" si="100"/>
        <v>0</v>
      </c>
      <c r="P118" s="211">
        <f t="shared" si="100"/>
        <v>0</v>
      </c>
      <c r="Q118" s="210" t="e">
        <f t="shared" si="91"/>
        <v>#DIV/0!</v>
      </c>
      <c r="R118" s="678"/>
      <c r="S118" s="678"/>
      <c r="T118" s="635"/>
      <c r="U118" s="641"/>
      <c r="V118" s="114" t="str">
        <f>IF(E118=0,"","x")</f>
        <v>x</v>
      </c>
      <c r="W118" s="175" t="str">
        <f>IF(G118=0,"","x")</f>
        <v/>
      </c>
      <c r="X118" s="114" t="str">
        <f>IF(I118=0,"","x")</f>
        <v/>
      </c>
      <c r="Y118" s="179" t="str">
        <f>IF(N118=0,"","x")</f>
        <v/>
      </c>
      <c r="Z118" s="175" t="str">
        <f>IF(P118=0,"","x")</f>
        <v/>
      </c>
    </row>
    <row r="119" spans="1:26" x14ac:dyDescent="0.25">
      <c r="D119" s="247"/>
      <c r="E119" s="247"/>
      <c r="F119" s="247"/>
      <c r="G119" s="247"/>
      <c r="H119" s="247"/>
      <c r="I119" s="247"/>
      <c r="W119" s="175"/>
      <c r="X119" s="114"/>
      <c r="Y119" s="179"/>
      <c r="Z119" s="175"/>
    </row>
    <row r="120" spans="1:26" x14ac:dyDescent="0.25">
      <c r="A120" s="251">
        <v>9</v>
      </c>
      <c r="B120" s="83" t="s">
        <v>169</v>
      </c>
      <c r="C120" s="83"/>
      <c r="D120" s="247"/>
      <c r="E120" s="247"/>
      <c r="F120" s="247"/>
      <c r="G120" s="247"/>
      <c r="H120" s="247"/>
      <c r="I120" s="247"/>
      <c r="W120" s="175"/>
      <c r="X120" s="114"/>
      <c r="Y120" s="179"/>
      <c r="Z120" s="175"/>
    </row>
    <row r="121" spans="1:26" x14ac:dyDescent="0.25">
      <c r="B121" s="3"/>
      <c r="C121" s="3"/>
      <c r="D121" s="677"/>
      <c r="E121" s="677"/>
      <c r="F121" s="677"/>
      <c r="G121" s="677"/>
      <c r="H121" s="248"/>
      <c r="I121" s="248"/>
      <c r="J121" s="675"/>
      <c r="K121" s="675"/>
      <c r="L121" s="181"/>
      <c r="M121" s="676"/>
      <c r="N121" s="676"/>
      <c r="O121" s="668"/>
      <c r="P121" s="668"/>
      <c r="Q121" s="108"/>
      <c r="R121" s="108"/>
      <c r="S121" s="109"/>
      <c r="T121" s="669"/>
      <c r="U121" s="636" t="s">
        <v>176</v>
      </c>
      <c r="W121" s="175"/>
      <c r="X121" s="114"/>
      <c r="Y121" s="179"/>
      <c r="Z121" s="175"/>
    </row>
    <row r="122" spans="1:26" x14ac:dyDescent="0.25">
      <c r="B122" s="3"/>
      <c r="C122" s="3"/>
      <c r="D122" s="249"/>
      <c r="E122" s="249"/>
      <c r="F122" s="249"/>
      <c r="G122" s="249"/>
      <c r="H122" s="249"/>
      <c r="I122" s="249"/>
      <c r="J122" s="111"/>
      <c r="K122" s="111"/>
      <c r="L122" s="111"/>
      <c r="M122" s="110"/>
      <c r="N122" s="110"/>
      <c r="O122" s="110"/>
      <c r="P122" s="110"/>
      <c r="Q122" s="183"/>
      <c r="R122" s="112"/>
      <c r="S122" s="116"/>
      <c r="T122" s="670"/>
      <c r="U122" s="637"/>
      <c r="W122" s="175"/>
      <c r="X122" s="114"/>
      <c r="Y122" s="179"/>
      <c r="Z122" s="175"/>
    </row>
    <row r="123" spans="1:26" ht="17.25" thickBot="1" x14ac:dyDescent="0.3">
      <c r="B123" s="106" t="s">
        <v>45</v>
      </c>
      <c r="C123" s="209"/>
      <c r="D123" s="209">
        <v>5</v>
      </c>
      <c r="E123" s="209">
        <v>205</v>
      </c>
      <c r="F123" s="246"/>
      <c r="G123" s="246"/>
      <c r="H123" s="246"/>
      <c r="I123" s="246"/>
      <c r="J123" s="430">
        <f>D123+F123+H123</f>
        <v>5</v>
      </c>
      <c r="K123" s="431">
        <f>E123+G123+I123</f>
        <v>205</v>
      </c>
      <c r="L123" s="210" t="e">
        <f t="shared" ref="L123:L128" si="101">K123/C123</f>
        <v>#DIV/0!</v>
      </c>
      <c r="M123" s="209"/>
      <c r="N123" s="209"/>
      <c r="O123" s="363"/>
      <c r="P123" s="363"/>
      <c r="Q123" s="210" t="e">
        <f t="shared" ref="Q123:Q128" si="102">P123/C123</f>
        <v>#DIV/0!</v>
      </c>
      <c r="R123" s="671">
        <v>1</v>
      </c>
      <c r="S123" s="671">
        <v>35</v>
      </c>
      <c r="T123" s="672" t="s">
        <v>319</v>
      </c>
      <c r="U123" s="638">
        <v>1</v>
      </c>
      <c r="W123" s="175"/>
      <c r="X123" s="114"/>
      <c r="Y123" s="179"/>
      <c r="Z123" s="175"/>
    </row>
    <row r="124" spans="1:26" ht="17.25" thickBot="1" x14ac:dyDescent="0.3">
      <c r="B124" s="106" t="s">
        <v>44</v>
      </c>
      <c r="C124" s="209"/>
      <c r="D124" s="209">
        <v>5</v>
      </c>
      <c r="E124" s="209">
        <v>186</v>
      </c>
      <c r="F124" s="246"/>
      <c r="G124" s="246"/>
      <c r="H124" s="246"/>
      <c r="I124" s="246"/>
      <c r="J124" s="430">
        <f t="shared" ref="J124:J128" si="103">D124+F124+H124</f>
        <v>5</v>
      </c>
      <c r="K124" s="431">
        <f t="shared" ref="K124:K128" si="104">E124+G124+I124</f>
        <v>186</v>
      </c>
      <c r="L124" s="210" t="e">
        <f t="shared" si="101"/>
        <v>#DIV/0!</v>
      </c>
      <c r="M124" s="209">
        <v>4</v>
      </c>
      <c r="N124" s="436">
        <v>150</v>
      </c>
      <c r="O124" s="363"/>
      <c r="P124" s="363"/>
      <c r="Q124" s="210" t="e">
        <f t="shared" si="102"/>
        <v>#DIV/0!</v>
      </c>
      <c r="R124" s="671"/>
      <c r="S124" s="671"/>
      <c r="T124" s="673"/>
      <c r="U124" s="634"/>
      <c r="W124" s="175"/>
      <c r="X124" s="114"/>
      <c r="Y124" s="179"/>
      <c r="Z124" s="175"/>
    </row>
    <row r="125" spans="1:26" ht="17.25" thickBot="1" x14ac:dyDescent="0.3">
      <c r="B125" s="106" t="s">
        <v>43</v>
      </c>
      <c r="C125" s="209"/>
      <c r="D125" s="209">
        <v>5</v>
      </c>
      <c r="E125" s="209">
        <v>217</v>
      </c>
      <c r="F125" s="246"/>
      <c r="G125" s="246"/>
      <c r="H125" s="246"/>
      <c r="I125" s="246"/>
      <c r="J125" s="430">
        <f t="shared" si="103"/>
        <v>5</v>
      </c>
      <c r="K125" s="431">
        <f t="shared" si="104"/>
        <v>217</v>
      </c>
      <c r="L125" s="210" t="e">
        <f t="shared" si="101"/>
        <v>#DIV/0!</v>
      </c>
      <c r="M125" s="209">
        <v>3</v>
      </c>
      <c r="N125" s="437">
        <v>134</v>
      </c>
      <c r="O125" s="363">
        <v>5</v>
      </c>
      <c r="P125" s="363">
        <v>217</v>
      </c>
      <c r="Q125" s="210" t="e">
        <f t="shared" si="102"/>
        <v>#DIV/0!</v>
      </c>
      <c r="R125" s="671"/>
      <c r="S125" s="671"/>
      <c r="T125" s="673"/>
      <c r="U125" s="634"/>
      <c r="W125" s="175"/>
      <c r="X125" s="114"/>
      <c r="Y125" s="179"/>
      <c r="Z125" s="175"/>
    </row>
    <row r="126" spans="1:26" ht="17.25" thickBot="1" x14ac:dyDescent="0.3">
      <c r="B126" s="106" t="s">
        <v>42</v>
      </c>
      <c r="C126" s="209"/>
      <c r="D126" s="209">
        <v>4</v>
      </c>
      <c r="E126" s="209">
        <v>168</v>
      </c>
      <c r="F126" s="246"/>
      <c r="G126" s="246"/>
      <c r="H126" s="246"/>
      <c r="I126" s="246"/>
      <c r="J126" s="430">
        <f t="shared" si="103"/>
        <v>4</v>
      </c>
      <c r="K126" s="431">
        <f t="shared" si="104"/>
        <v>168</v>
      </c>
      <c r="L126" s="210" t="e">
        <f t="shared" si="101"/>
        <v>#DIV/0!</v>
      </c>
      <c r="M126" s="209">
        <v>3</v>
      </c>
      <c r="N126" s="437">
        <v>127</v>
      </c>
      <c r="O126" s="363">
        <v>4</v>
      </c>
      <c r="P126" s="363">
        <v>168</v>
      </c>
      <c r="Q126" s="210" t="e">
        <f t="shared" si="102"/>
        <v>#DIV/0!</v>
      </c>
      <c r="R126" s="671"/>
      <c r="S126" s="671"/>
      <c r="T126" s="673"/>
      <c r="U126" s="634"/>
      <c r="W126" s="175"/>
      <c r="X126" s="114"/>
      <c r="Y126" s="179"/>
      <c r="Z126" s="175"/>
    </row>
    <row r="127" spans="1:26" ht="17.25" thickBot="1" x14ac:dyDescent="0.3">
      <c r="B127" s="106" t="s">
        <v>41</v>
      </c>
      <c r="C127" s="209"/>
      <c r="D127" s="209">
        <v>4</v>
      </c>
      <c r="E127" s="209">
        <v>160</v>
      </c>
      <c r="F127" s="246"/>
      <c r="G127" s="246"/>
      <c r="H127" s="246"/>
      <c r="I127" s="246"/>
      <c r="J127" s="430">
        <f t="shared" si="103"/>
        <v>4</v>
      </c>
      <c r="K127" s="431">
        <f t="shared" si="104"/>
        <v>160</v>
      </c>
      <c r="L127" s="210" t="e">
        <f t="shared" si="101"/>
        <v>#DIV/0!</v>
      </c>
      <c r="M127" s="209">
        <v>3</v>
      </c>
      <c r="N127" s="437">
        <v>122</v>
      </c>
      <c r="O127" s="363">
        <v>4</v>
      </c>
      <c r="P127" s="363">
        <v>160</v>
      </c>
      <c r="Q127" s="210" t="e">
        <f t="shared" si="102"/>
        <v>#DIV/0!</v>
      </c>
      <c r="R127" s="671"/>
      <c r="S127" s="671"/>
      <c r="T127" s="673"/>
      <c r="U127" s="634"/>
      <c r="W127" s="175"/>
      <c r="X127" s="114"/>
      <c r="Y127" s="179"/>
      <c r="Z127" s="175"/>
    </row>
    <row r="128" spans="1:26" x14ac:dyDescent="0.25">
      <c r="B128" s="107" t="s">
        <v>40</v>
      </c>
      <c r="C128" s="211">
        <f>SUM(C123:C127)</f>
        <v>0</v>
      </c>
      <c r="D128" s="211">
        <f t="shared" ref="D128" si="105">SUM(D123:D127)</f>
        <v>23</v>
      </c>
      <c r="E128" s="211">
        <f t="shared" ref="E128" si="106">SUM(E123:E127)</f>
        <v>936</v>
      </c>
      <c r="F128" s="211">
        <f t="shared" ref="F128" si="107">SUM(F123:F127)</f>
        <v>0</v>
      </c>
      <c r="G128" s="211">
        <f t="shared" ref="G128" si="108">SUM(G123:G127)</f>
        <v>0</v>
      </c>
      <c r="H128" s="211">
        <f t="shared" ref="H128" si="109">SUM(H123:H127)</f>
        <v>0</v>
      </c>
      <c r="I128" s="211">
        <f t="shared" ref="I128" si="110">SUM(I123:I127)</f>
        <v>0</v>
      </c>
      <c r="J128" s="430">
        <f t="shared" si="103"/>
        <v>23</v>
      </c>
      <c r="K128" s="431">
        <f t="shared" si="104"/>
        <v>936</v>
      </c>
      <c r="L128" s="210" t="e">
        <f t="shared" si="101"/>
        <v>#DIV/0!</v>
      </c>
      <c r="M128" s="211">
        <f t="shared" ref="M128:P128" si="111">SUM(M123:M127)</f>
        <v>13</v>
      </c>
      <c r="N128" s="211">
        <f t="shared" si="111"/>
        <v>533</v>
      </c>
      <c r="O128" s="211">
        <f t="shared" si="111"/>
        <v>13</v>
      </c>
      <c r="P128" s="211">
        <f t="shared" si="111"/>
        <v>545</v>
      </c>
      <c r="Q128" s="210" t="e">
        <f t="shared" si="102"/>
        <v>#DIV/0!</v>
      </c>
      <c r="R128" s="671"/>
      <c r="S128" s="671"/>
      <c r="T128" s="674"/>
      <c r="U128" s="635"/>
      <c r="V128" s="114" t="str">
        <f>IF(E128=0,"","x")</f>
        <v>x</v>
      </c>
      <c r="W128" s="175" t="str">
        <f>IF(G128=0,"","x")</f>
        <v/>
      </c>
      <c r="X128" s="114" t="str">
        <f>IF(I128=0,"","x")</f>
        <v/>
      </c>
      <c r="Y128" s="179" t="str">
        <f>IF(N128=0,"","x")</f>
        <v>x</v>
      </c>
      <c r="Z128" s="175" t="str">
        <f>IF(P128=0,"","x")</f>
        <v>x</v>
      </c>
    </row>
    <row r="129" spans="1:26" x14ac:dyDescent="0.25">
      <c r="D129" s="247"/>
      <c r="E129" s="247"/>
      <c r="F129" s="247"/>
      <c r="G129" s="247"/>
      <c r="H129" s="247"/>
      <c r="I129" s="247"/>
      <c r="W129" s="175"/>
      <c r="X129" s="114"/>
      <c r="Y129" s="179"/>
      <c r="Z129" s="175"/>
    </row>
    <row r="130" spans="1:26" x14ac:dyDescent="0.25">
      <c r="A130" s="251">
        <v>10</v>
      </c>
      <c r="B130" s="83" t="s">
        <v>123</v>
      </c>
      <c r="C130" s="83"/>
      <c r="D130" s="247"/>
      <c r="E130" s="247"/>
      <c r="F130" s="247"/>
      <c r="G130" s="247"/>
      <c r="H130" s="247"/>
      <c r="I130" s="247"/>
      <c r="W130" s="175"/>
      <c r="X130" s="114"/>
      <c r="Y130" s="179"/>
      <c r="Z130" s="175"/>
    </row>
    <row r="131" spans="1:26" x14ac:dyDescent="0.25">
      <c r="B131" s="3"/>
      <c r="C131" s="3"/>
      <c r="D131" s="677"/>
      <c r="E131" s="677"/>
      <c r="F131" s="677"/>
      <c r="G131" s="677"/>
      <c r="H131" s="248"/>
      <c r="I131" s="248"/>
      <c r="J131" s="675"/>
      <c r="K131" s="675"/>
      <c r="L131" s="181"/>
      <c r="M131" s="676"/>
      <c r="N131" s="676"/>
      <c r="O131" s="668"/>
      <c r="P131" s="668"/>
      <c r="Q131" s="108"/>
      <c r="R131" s="108"/>
      <c r="S131" s="109"/>
      <c r="T131" s="669"/>
      <c r="U131" s="636" t="s">
        <v>176</v>
      </c>
      <c r="W131" s="175"/>
      <c r="X131" s="114"/>
      <c r="Y131" s="179"/>
      <c r="Z131" s="175"/>
    </row>
    <row r="132" spans="1:26" x14ac:dyDescent="0.25">
      <c r="B132" s="3"/>
      <c r="C132" s="3"/>
      <c r="D132" s="249"/>
      <c r="E132" s="249"/>
      <c r="F132" s="249"/>
      <c r="G132" s="249"/>
      <c r="H132" s="249"/>
      <c r="I132" s="249"/>
      <c r="J132" s="111"/>
      <c r="K132" s="111"/>
      <c r="L132" s="111"/>
      <c r="M132" s="110"/>
      <c r="N132" s="110"/>
      <c r="O132" s="110"/>
      <c r="P132" s="110"/>
      <c r="Q132" s="183"/>
      <c r="R132" s="112"/>
      <c r="S132" s="116"/>
      <c r="T132" s="670"/>
      <c r="U132" s="637"/>
      <c r="W132" s="175"/>
      <c r="X132" s="114"/>
      <c r="Y132" s="179"/>
      <c r="Z132" s="175"/>
    </row>
    <row r="133" spans="1:26" ht="16.5" customHeight="1" x14ac:dyDescent="0.25">
      <c r="B133" s="106" t="s">
        <v>45</v>
      </c>
      <c r="C133" s="209">
        <v>222</v>
      </c>
      <c r="D133" s="209"/>
      <c r="E133" s="209"/>
      <c r="F133" s="209">
        <v>6</v>
      </c>
      <c r="G133" s="209">
        <v>187</v>
      </c>
      <c r="H133" s="209">
        <v>1</v>
      </c>
      <c r="I133" s="209">
        <v>35</v>
      </c>
      <c r="J133" s="430">
        <f>D133+F133+H133</f>
        <v>7</v>
      </c>
      <c r="K133" s="431">
        <f>E133+G133+I133</f>
        <v>222</v>
      </c>
      <c r="L133" s="210">
        <f t="shared" ref="L133:L138" si="112">K133/C133</f>
        <v>1</v>
      </c>
      <c r="M133" s="209">
        <v>6</v>
      </c>
      <c r="N133" s="209">
        <v>187</v>
      </c>
      <c r="O133" s="363"/>
      <c r="P133" s="363"/>
      <c r="Q133" s="210">
        <f t="shared" ref="Q133:Q138" si="113">P133/C133</f>
        <v>0</v>
      </c>
      <c r="R133" s="671">
        <v>1</v>
      </c>
      <c r="S133" s="671">
        <v>42</v>
      </c>
      <c r="T133" s="672" t="s">
        <v>306</v>
      </c>
      <c r="U133" s="638">
        <v>1</v>
      </c>
      <c r="W133" s="175"/>
      <c r="X133" s="114"/>
      <c r="Y133" s="179"/>
      <c r="Z133" s="175"/>
    </row>
    <row r="134" spans="1:26" x14ac:dyDescent="0.25">
      <c r="B134" s="106" t="s">
        <v>44</v>
      </c>
      <c r="C134" s="209">
        <v>223</v>
      </c>
      <c r="D134" s="209">
        <v>5</v>
      </c>
      <c r="E134" s="209">
        <v>191</v>
      </c>
      <c r="F134" s="209"/>
      <c r="G134" s="209"/>
      <c r="H134" s="209">
        <v>1</v>
      </c>
      <c r="I134" s="209">
        <v>32</v>
      </c>
      <c r="J134" s="430">
        <f t="shared" ref="J134:J138" si="114">D134+F134+H134</f>
        <v>6</v>
      </c>
      <c r="K134" s="431">
        <f t="shared" ref="K134:K138" si="115">E134+G134+I134</f>
        <v>223</v>
      </c>
      <c r="L134" s="210">
        <f t="shared" si="112"/>
        <v>1</v>
      </c>
      <c r="M134" s="209">
        <v>5</v>
      </c>
      <c r="N134" s="209">
        <v>191</v>
      </c>
      <c r="O134" s="363"/>
      <c r="P134" s="363"/>
      <c r="Q134" s="210">
        <f t="shared" si="113"/>
        <v>0</v>
      </c>
      <c r="R134" s="671"/>
      <c r="S134" s="671"/>
      <c r="T134" s="673"/>
      <c r="U134" s="634"/>
      <c r="W134" s="175"/>
      <c r="X134" s="114"/>
      <c r="Y134" s="179"/>
      <c r="Z134" s="175"/>
    </row>
    <row r="135" spans="1:26" x14ac:dyDescent="0.25">
      <c r="B135" s="106" t="s">
        <v>43</v>
      </c>
      <c r="C135" s="209">
        <v>303</v>
      </c>
      <c r="D135" s="209">
        <v>6</v>
      </c>
      <c r="E135" s="209">
        <v>269</v>
      </c>
      <c r="F135" s="209"/>
      <c r="G135" s="209"/>
      <c r="H135" s="209">
        <v>1</v>
      </c>
      <c r="I135" s="209">
        <v>34</v>
      </c>
      <c r="J135" s="430">
        <f t="shared" si="114"/>
        <v>7</v>
      </c>
      <c r="K135" s="431">
        <f t="shared" si="115"/>
        <v>303</v>
      </c>
      <c r="L135" s="210">
        <f t="shared" si="112"/>
        <v>1</v>
      </c>
      <c r="M135" s="209">
        <v>6</v>
      </c>
      <c r="N135" s="209">
        <v>269</v>
      </c>
      <c r="O135" s="363"/>
      <c r="P135" s="363"/>
      <c r="Q135" s="210">
        <f t="shared" si="113"/>
        <v>0</v>
      </c>
      <c r="R135" s="671"/>
      <c r="S135" s="671"/>
      <c r="T135" s="673"/>
      <c r="U135" s="634"/>
      <c r="W135" s="175"/>
      <c r="X135" s="114"/>
      <c r="Y135" s="179"/>
      <c r="Z135" s="175"/>
    </row>
    <row r="136" spans="1:26" x14ac:dyDescent="0.25">
      <c r="B136" s="106" t="s">
        <v>42</v>
      </c>
      <c r="C136" s="209">
        <v>296</v>
      </c>
      <c r="D136" s="209">
        <v>7</v>
      </c>
      <c r="E136" s="209">
        <v>296</v>
      </c>
      <c r="F136" s="209"/>
      <c r="G136" s="209"/>
      <c r="H136" s="246"/>
      <c r="I136" s="246"/>
      <c r="J136" s="430">
        <f t="shared" si="114"/>
        <v>7</v>
      </c>
      <c r="K136" s="431">
        <f t="shared" si="115"/>
        <v>296</v>
      </c>
      <c r="L136" s="210">
        <f t="shared" si="112"/>
        <v>1</v>
      </c>
      <c r="M136" s="209">
        <v>7</v>
      </c>
      <c r="N136" s="209">
        <v>296</v>
      </c>
      <c r="O136" s="363">
        <v>7</v>
      </c>
      <c r="P136" s="363">
        <v>296</v>
      </c>
      <c r="Q136" s="210">
        <f t="shared" si="113"/>
        <v>1</v>
      </c>
      <c r="R136" s="671"/>
      <c r="S136" s="671"/>
      <c r="T136" s="673"/>
      <c r="U136" s="634"/>
      <c r="W136" s="175"/>
      <c r="X136" s="114"/>
      <c r="Y136" s="179"/>
      <c r="Z136" s="175"/>
    </row>
    <row r="137" spans="1:26" x14ac:dyDescent="0.25">
      <c r="B137" s="106" t="s">
        <v>41</v>
      </c>
      <c r="C137" s="209">
        <v>205</v>
      </c>
      <c r="D137" s="209"/>
      <c r="E137" s="209"/>
      <c r="F137" s="209">
        <v>6</v>
      </c>
      <c r="G137" s="209">
        <v>205</v>
      </c>
      <c r="H137" s="246"/>
      <c r="I137" s="246"/>
      <c r="J137" s="430">
        <f t="shared" si="114"/>
        <v>6</v>
      </c>
      <c r="K137" s="431">
        <f t="shared" si="115"/>
        <v>205</v>
      </c>
      <c r="L137" s="210">
        <f t="shared" si="112"/>
        <v>1</v>
      </c>
      <c r="M137" s="209">
        <v>6</v>
      </c>
      <c r="N137" s="209">
        <v>205</v>
      </c>
      <c r="O137" s="363">
        <v>6</v>
      </c>
      <c r="P137" s="363">
        <v>205</v>
      </c>
      <c r="Q137" s="210">
        <f t="shared" si="113"/>
        <v>1</v>
      </c>
      <c r="R137" s="671"/>
      <c r="S137" s="671"/>
      <c r="T137" s="673"/>
      <c r="U137" s="634"/>
      <c r="W137" s="175"/>
      <c r="X137" s="114"/>
      <c r="Y137" s="179"/>
      <c r="Z137" s="175"/>
    </row>
    <row r="138" spans="1:26" x14ac:dyDescent="0.25">
      <c r="B138" s="107" t="s">
        <v>40</v>
      </c>
      <c r="C138" s="211">
        <f>SUM(C133:C137)</f>
        <v>1249</v>
      </c>
      <c r="D138" s="211">
        <f t="shared" ref="D138" si="116">SUM(D133:D137)</f>
        <v>18</v>
      </c>
      <c r="E138" s="211">
        <f t="shared" ref="E138" si="117">SUM(E133:E137)</f>
        <v>756</v>
      </c>
      <c r="F138" s="211">
        <f t="shared" ref="F138" si="118">SUM(F133:F137)</f>
        <v>12</v>
      </c>
      <c r="G138" s="211">
        <f t="shared" ref="G138" si="119">SUM(G133:G137)</f>
        <v>392</v>
      </c>
      <c r="H138" s="211">
        <f t="shared" ref="H138" si="120">SUM(H133:H137)</f>
        <v>3</v>
      </c>
      <c r="I138" s="211">
        <f t="shared" ref="I138" si="121">SUM(I133:I137)</f>
        <v>101</v>
      </c>
      <c r="J138" s="430">
        <f t="shared" si="114"/>
        <v>33</v>
      </c>
      <c r="K138" s="431">
        <f t="shared" si="115"/>
        <v>1249</v>
      </c>
      <c r="L138" s="210">
        <f t="shared" si="112"/>
        <v>1</v>
      </c>
      <c r="M138" s="211">
        <f t="shared" ref="M138:P138" si="122">SUM(M133:M137)</f>
        <v>30</v>
      </c>
      <c r="N138" s="211">
        <f t="shared" si="122"/>
        <v>1148</v>
      </c>
      <c r="O138" s="211">
        <f t="shared" si="122"/>
        <v>13</v>
      </c>
      <c r="P138" s="211">
        <f t="shared" si="122"/>
        <v>501</v>
      </c>
      <c r="Q138" s="210">
        <f t="shared" si="113"/>
        <v>0.40112089671737389</v>
      </c>
      <c r="R138" s="671"/>
      <c r="S138" s="671"/>
      <c r="T138" s="674"/>
      <c r="U138" s="635"/>
      <c r="V138" s="114" t="str">
        <f>IF(E138=0,"","x")</f>
        <v>x</v>
      </c>
      <c r="W138" s="175" t="str">
        <f>IF(G138=0,"","x")</f>
        <v>x</v>
      </c>
      <c r="X138" s="114" t="str">
        <f>IF(I138=0,"","x")</f>
        <v>x</v>
      </c>
      <c r="Y138" s="179" t="str">
        <f>IF(N138=0,"","x")</f>
        <v>x</v>
      </c>
      <c r="Z138" s="175" t="str">
        <f>IF(P138=0,"","x")</f>
        <v>x</v>
      </c>
    </row>
    <row r="139" spans="1:26" x14ac:dyDescent="0.25">
      <c r="D139" s="247"/>
      <c r="E139" s="247"/>
      <c r="F139" s="247"/>
      <c r="G139" s="247"/>
      <c r="H139" s="247"/>
      <c r="I139" s="247"/>
      <c r="W139" s="175"/>
      <c r="X139" s="114"/>
      <c r="Y139" s="179"/>
      <c r="Z139" s="175"/>
    </row>
    <row r="140" spans="1:26" x14ac:dyDescent="0.25">
      <c r="A140" s="251">
        <v>11</v>
      </c>
      <c r="B140" s="83" t="s">
        <v>132</v>
      </c>
      <c r="C140" s="83"/>
      <c r="D140" s="247"/>
      <c r="E140" s="247"/>
      <c r="F140" s="247"/>
      <c r="G140" s="247"/>
      <c r="H140" s="247"/>
      <c r="I140" s="247"/>
      <c r="W140" s="175"/>
      <c r="X140" s="114"/>
      <c r="Y140" s="179"/>
      <c r="Z140" s="175"/>
    </row>
    <row r="141" spans="1:26" x14ac:dyDescent="0.25">
      <c r="B141" s="3"/>
      <c r="C141" s="3"/>
      <c r="D141" s="677"/>
      <c r="E141" s="677"/>
      <c r="F141" s="677"/>
      <c r="G141" s="677"/>
      <c r="H141" s="248"/>
      <c r="I141" s="248"/>
      <c r="J141" s="675"/>
      <c r="K141" s="675"/>
      <c r="L141" s="181"/>
      <c r="M141" s="676"/>
      <c r="N141" s="676"/>
      <c r="O141" s="668"/>
      <c r="P141" s="668"/>
      <c r="Q141" s="108"/>
      <c r="R141" s="108"/>
      <c r="S141" s="109"/>
      <c r="T141" s="669"/>
      <c r="U141" s="636" t="s">
        <v>176</v>
      </c>
      <c r="W141" s="175"/>
      <c r="X141" s="114"/>
      <c r="Y141" s="179"/>
      <c r="Z141" s="175"/>
    </row>
    <row r="142" spans="1:26" x14ac:dyDescent="0.25">
      <c r="B142" s="3"/>
      <c r="C142" s="3"/>
      <c r="D142" s="249"/>
      <c r="E142" s="249"/>
      <c r="F142" s="249"/>
      <c r="G142" s="249"/>
      <c r="H142" s="249"/>
      <c r="I142" s="249"/>
      <c r="J142" s="111"/>
      <c r="K142" s="111"/>
      <c r="L142" s="111"/>
      <c r="M142" s="110"/>
      <c r="N142" s="110"/>
      <c r="O142" s="110"/>
      <c r="P142" s="110"/>
      <c r="Q142" s="183"/>
      <c r="R142" s="112"/>
      <c r="S142" s="116"/>
      <c r="T142" s="670"/>
      <c r="U142" s="637"/>
      <c r="W142" s="175"/>
      <c r="X142" s="114"/>
      <c r="Y142" s="179"/>
      <c r="Z142" s="175"/>
    </row>
    <row r="143" spans="1:26" x14ac:dyDescent="0.25">
      <c r="B143" s="106" t="s">
        <v>45</v>
      </c>
      <c r="C143" s="209"/>
      <c r="D143" s="209">
        <v>4</v>
      </c>
      <c r="E143" s="209">
        <v>127</v>
      </c>
      <c r="F143" s="246"/>
      <c r="G143" s="246"/>
      <c r="H143" s="246"/>
      <c r="I143" s="246"/>
      <c r="J143" s="430">
        <f>D143+F143+H143</f>
        <v>4</v>
      </c>
      <c r="K143" s="431">
        <f>E143+G143+I143</f>
        <v>127</v>
      </c>
      <c r="L143" s="210" t="e">
        <f t="shared" ref="L143:L148" si="123">K143/C143</f>
        <v>#DIV/0!</v>
      </c>
      <c r="M143" s="209">
        <v>4</v>
      </c>
      <c r="N143" s="209">
        <v>127</v>
      </c>
      <c r="O143" s="363"/>
      <c r="P143" s="363"/>
      <c r="Q143" s="210" t="e">
        <f t="shared" ref="Q143:Q148" si="124">P143/C143</f>
        <v>#DIV/0!</v>
      </c>
      <c r="R143" s="678"/>
      <c r="S143" s="678"/>
      <c r="T143" s="638"/>
      <c r="U143" s="639"/>
      <c r="W143" s="175"/>
      <c r="X143" s="114"/>
      <c r="Y143" s="179"/>
      <c r="Z143" s="175"/>
    </row>
    <row r="144" spans="1:26" x14ac:dyDescent="0.25">
      <c r="B144" s="106" t="s">
        <v>44</v>
      </c>
      <c r="C144" s="209"/>
      <c r="D144" s="209">
        <v>4</v>
      </c>
      <c r="E144" s="209">
        <v>149</v>
      </c>
      <c r="F144" s="246"/>
      <c r="G144" s="246"/>
      <c r="H144" s="246"/>
      <c r="I144" s="246"/>
      <c r="J144" s="430">
        <f t="shared" ref="J144:J148" si="125">D144+F144+H144</f>
        <v>4</v>
      </c>
      <c r="K144" s="431">
        <f t="shared" ref="K144:K148" si="126">E144+G144+I144</f>
        <v>149</v>
      </c>
      <c r="L144" s="210" t="e">
        <f t="shared" si="123"/>
        <v>#DIV/0!</v>
      </c>
      <c r="M144" s="209">
        <v>4</v>
      </c>
      <c r="N144" s="209">
        <v>149</v>
      </c>
      <c r="O144" s="363"/>
      <c r="P144" s="363"/>
      <c r="Q144" s="210" t="e">
        <f t="shared" si="124"/>
        <v>#DIV/0!</v>
      </c>
      <c r="R144" s="678"/>
      <c r="S144" s="678"/>
      <c r="T144" s="634"/>
      <c r="U144" s="640"/>
      <c r="W144" s="175"/>
      <c r="X144" s="114"/>
      <c r="Y144" s="179"/>
      <c r="Z144" s="175"/>
    </row>
    <row r="145" spans="1:29" x14ac:dyDescent="0.25">
      <c r="B145" s="106" t="s">
        <v>43</v>
      </c>
      <c r="C145" s="209"/>
      <c r="D145" s="209">
        <v>4</v>
      </c>
      <c r="E145" s="209">
        <v>173</v>
      </c>
      <c r="F145" s="246"/>
      <c r="G145" s="246"/>
      <c r="H145" s="246"/>
      <c r="I145" s="246"/>
      <c r="J145" s="430">
        <f t="shared" si="125"/>
        <v>4</v>
      </c>
      <c r="K145" s="431">
        <f t="shared" si="126"/>
        <v>173</v>
      </c>
      <c r="L145" s="210" t="e">
        <f t="shared" si="123"/>
        <v>#DIV/0!</v>
      </c>
      <c r="M145" s="209">
        <v>4</v>
      </c>
      <c r="N145" s="209">
        <v>173</v>
      </c>
      <c r="O145" s="363"/>
      <c r="P145" s="363"/>
      <c r="Q145" s="210" t="e">
        <f t="shared" si="124"/>
        <v>#DIV/0!</v>
      </c>
      <c r="R145" s="678"/>
      <c r="S145" s="678"/>
      <c r="T145" s="634"/>
      <c r="U145" s="640"/>
      <c r="W145" s="175"/>
      <c r="X145" s="114"/>
      <c r="Y145" s="179"/>
      <c r="Z145" s="175"/>
    </row>
    <row r="146" spans="1:29" x14ac:dyDescent="0.25">
      <c r="B146" s="106" t="s">
        <v>42</v>
      </c>
      <c r="C146" s="209"/>
      <c r="D146" s="209">
        <v>2</v>
      </c>
      <c r="E146" s="209">
        <v>78</v>
      </c>
      <c r="F146" s="246"/>
      <c r="G146" s="246"/>
      <c r="H146" s="246"/>
      <c r="I146" s="246"/>
      <c r="J146" s="430">
        <f t="shared" si="125"/>
        <v>2</v>
      </c>
      <c r="K146" s="431">
        <f t="shared" si="126"/>
        <v>78</v>
      </c>
      <c r="L146" s="210" t="e">
        <f t="shared" si="123"/>
        <v>#DIV/0!</v>
      </c>
      <c r="M146" s="209">
        <v>2</v>
      </c>
      <c r="N146" s="209">
        <v>78</v>
      </c>
      <c r="O146" s="363"/>
      <c r="P146" s="363"/>
      <c r="Q146" s="210" t="e">
        <f t="shared" si="124"/>
        <v>#DIV/0!</v>
      </c>
      <c r="R146" s="678"/>
      <c r="S146" s="678"/>
      <c r="T146" s="634"/>
      <c r="U146" s="640"/>
      <c r="W146" s="175"/>
      <c r="X146" s="114"/>
      <c r="Y146" s="179"/>
      <c r="Z146" s="175"/>
    </row>
    <row r="147" spans="1:29" x14ac:dyDescent="0.25">
      <c r="B147" s="106" t="s">
        <v>41</v>
      </c>
      <c r="C147" s="209"/>
      <c r="D147" s="209">
        <v>2</v>
      </c>
      <c r="E147" s="209">
        <v>78</v>
      </c>
      <c r="F147" s="246"/>
      <c r="G147" s="246"/>
      <c r="H147" s="246"/>
      <c r="I147" s="246"/>
      <c r="J147" s="430">
        <f t="shared" si="125"/>
        <v>2</v>
      </c>
      <c r="K147" s="431">
        <f t="shared" si="126"/>
        <v>78</v>
      </c>
      <c r="L147" s="210" t="e">
        <f t="shared" si="123"/>
        <v>#DIV/0!</v>
      </c>
      <c r="M147" s="209">
        <v>2</v>
      </c>
      <c r="N147" s="209">
        <v>78</v>
      </c>
      <c r="O147" s="363"/>
      <c r="P147" s="363"/>
      <c r="Q147" s="210" t="e">
        <f t="shared" si="124"/>
        <v>#DIV/0!</v>
      </c>
      <c r="R147" s="678"/>
      <c r="S147" s="678"/>
      <c r="T147" s="634"/>
      <c r="U147" s="640"/>
      <c r="W147" s="175"/>
      <c r="X147" s="114"/>
      <c r="Y147" s="179"/>
      <c r="Z147" s="175"/>
    </row>
    <row r="148" spans="1:29" x14ac:dyDescent="0.25">
      <c r="B148" s="107" t="s">
        <v>40</v>
      </c>
      <c r="C148" s="211">
        <f>SUM(C143:C147)</f>
        <v>0</v>
      </c>
      <c r="D148" s="211">
        <f t="shared" ref="D148" si="127">SUM(D143:D147)</f>
        <v>16</v>
      </c>
      <c r="E148" s="211">
        <f t="shared" ref="E148" si="128">SUM(E143:E147)</f>
        <v>605</v>
      </c>
      <c r="F148" s="211">
        <f t="shared" ref="F148" si="129">SUM(F143:F147)</f>
        <v>0</v>
      </c>
      <c r="G148" s="211">
        <f t="shared" ref="G148" si="130">SUM(G143:G147)</f>
        <v>0</v>
      </c>
      <c r="H148" s="211">
        <f t="shared" ref="H148" si="131">SUM(H143:H147)</f>
        <v>0</v>
      </c>
      <c r="I148" s="211">
        <f t="shared" ref="I148" si="132">SUM(I143:I147)</f>
        <v>0</v>
      </c>
      <c r="J148" s="430">
        <f t="shared" si="125"/>
        <v>16</v>
      </c>
      <c r="K148" s="431">
        <f t="shared" si="126"/>
        <v>605</v>
      </c>
      <c r="L148" s="210" t="e">
        <f t="shared" si="123"/>
        <v>#DIV/0!</v>
      </c>
      <c r="M148" s="211">
        <f t="shared" ref="M148:P148" si="133">SUM(M143:M147)</f>
        <v>16</v>
      </c>
      <c r="N148" s="211">
        <f t="shared" si="133"/>
        <v>605</v>
      </c>
      <c r="O148" s="211">
        <f t="shared" si="133"/>
        <v>0</v>
      </c>
      <c r="P148" s="211">
        <f t="shared" si="133"/>
        <v>0</v>
      </c>
      <c r="Q148" s="210" t="e">
        <f t="shared" si="124"/>
        <v>#DIV/0!</v>
      </c>
      <c r="R148" s="678"/>
      <c r="S148" s="678"/>
      <c r="T148" s="635"/>
      <c r="U148" s="641"/>
      <c r="V148" s="114" t="str">
        <f>IF(E148=0,"","x")</f>
        <v>x</v>
      </c>
      <c r="W148" s="175" t="str">
        <f>IF(G148=0,"","x")</f>
        <v/>
      </c>
      <c r="X148" s="114" t="str">
        <f>IF(I148=0,"","x")</f>
        <v/>
      </c>
      <c r="Y148" s="179" t="str">
        <f>IF(N148=0,"","x")</f>
        <v>x</v>
      </c>
      <c r="Z148" s="175" t="str">
        <f>IF(P148=0,"","x")</f>
        <v/>
      </c>
    </row>
    <row r="149" spans="1:29" x14ac:dyDescent="0.25">
      <c r="D149" s="247"/>
      <c r="E149" s="247"/>
      <c r="F149" s="247"/>
      <c r="G149" s="247"/>
      <c r="H149" s="247"/>
      <c r="I149" s="247"/>
      <c r="W149" s="175"/>
      <c r="X149" s="114"/>
      <c r="Y149" s="179"/>
      <c r="Z149" s="175"/>
    </row>
    <row r="150" spans="1:29" x14ac:dyDescent="0.25">
      <c r="A150" s="251">
        <v>12</v>
      </c>
      <c r="B150" s="83" t="s">
        <v>80</v>
      </c>
      <c r="C150" s="83"/>
      <c r="D150" s="247"/>
      <c r="E150" s="247"/>
      <c r="F150" s="247"/>
      <c r="G150" s="247"/>
      <c r="H150" s="247"/>
      <c r="I150" s="247"/>
      <c r="W150" s="175"/>
      <c r="X150" s="114"/>
      <c r="Y150" s="179"/>
      <c r="Z150" s="175"/>
    </row>
    <row r="151" spans="1:29" x14ac:dyDescent="0.25">
      <c r="B151" s="3"/>
      <c r="C151" s="3"/>
      <c r="D151" s="677"/>
      <c r="E151" s="677"/>
      <c r="F151" s="677"/>
      <c r="G151" s="677"/>
      <c r="H151" s="248"/>
      <c r="I151" s="248"/>
      <c r="J151" s="675"/>
      <c r="K151" s="675"/>
      <c r="L151" s="181"/>
      <c r="M151" s="676"/>
      <c r="N151" s="676"/>
      <c r="O151" s="668"/>
      <c r="P151" s="668"/>
      <c r="Q151" s="108"/>
      <c r="R151" s="108"/>
      <c r="S151" s="109"/>
      <c r="T151" s="669"/>
      <c r="U151" s="636" t="s">
        <v>176</v>
      </c>
      <c r="W151" s="175"/>
      <c r="X151" s="114"/>
      <c r="Y151" s="179"/>
      <c r="Z151" s="175"/>
    </row>
    <row r="152" spans="1:29" x14ac:dyDescent="0.25">
      <c r="B152" s="3"/>
      <c r="C152" s="3"/>
      <c r="D152" s="249"/>
      <c r="E152" s="249"/>
      <c r="F152" s="249"/>
      <c r="G152" s="249"/>
      <c r="H152" s="249"/>
      <c r="I152" s="249"/>
      <c r="J152" s="111"/>
      <c r="K152" s="111"/>
      <c r="L152" s="111"/>
      <c r="M152" s="110"/>
      <c r="N152" s="110"/>
      <c r="O152" s="110"/>
      <c r="P152" s="110"/>
      <c r="Q152" s="183"/>
      <c r="R152" s="112"/>
      <c r="S152" s="116"/>
      <c r="T152" s="670"/>
      <c r="U152" s="637"/>
      <c r="W152" s="175"/>
      <c r="X152" s="114"/>
      <c r="Y152" s="179"/>
      <c r="Z152" s="175"/>
    </row>
    <row r="153" spans="1:29" ht="16.5" customHeight="1" x14ac:dyDescent="0.25">
      <c r="B153" s="106" t="s">
        <v>45</v>
      </c>
      <c r="C153" s="209"/>
      <c r="D153" s="209">
        <v>6</v>
      </c>
      <c r="E153" s="209">
        <v>259</v>
      </c>
      <c r="F153" s="246"/>
      <c r="G153" s="246"/>
      <c r="H153" s="246"/>
      <c r="I153" s="246"/>
      <c r="J153" s="430">
        <f>D153+F153+H153</f>
        <v>6</v>
      </c>
      <c r="K153" s="431">
        <f>E153+G153+I153</f>
        <v>259</v>
      </c>
      <c r="L153" s="210" t="e">
        <f t="shared" ref="L153:L158" si="134">K153/C153</f>
        <v>#DIV/0!</v>
      </c>
      <c r="M153" s="209">
        <v>6</v>
      </c>
      <c r="N153" s="209">
        <v>259</v>
      </c>
      <c r="O153" s="363"/>
      <c r="P153" s="363"/>
      <c r="Q153" s="210" t="e">
        <f t="shared" ref="Q153:Q158" si="135">P153/C153</f>
        <v>#DIV/0!</v>
      </c>
      <c r="R153" s="678"/>
      <c r="S153" s="678"/>
      <c r="T153" s="638"/>
      <c r="U153" s="639"/>
      <c r="W153" s="175"/>
      <c r="X153" s="114"/>
      <c r="Y153" s="179"/>
      <c r="Z153" s="175"/>
    </row>
    <row r="154" spans="1:29" x14ac:dyDescent="0.25">
      <c r="B154" s="106" t="s">
        <v>44</v>
      </c>
      <c r="C154" s="209"/>
      <c r="D154" s="209">
        <v>7</v>
      </c>
      <c r="E154" s="209">
        <v>268</v>
      </c>
      <c r="F154" s="246"/>
      <c r="G154" s="246"/>
      <c r="H154" s="246"/>
      <c r="I154" s="246"/>
      <c r="J154" s="430">
        <f t="shared" ref="J154:J158" si="136">D154+F154+H154</f>
        <v>7</v>
      </c>
      <c r="K154" s="431">
        <f t="shared" ref="K154:K158" si="137">E154+G154+I154</f>
        <v>268</v>
      </c>
      <c r="L154" s="210" t="e">
        <f t="shared" si="134"/>
        <v>#DIV/0!</v>
      </c>
      <c r="M154" s="209">
        <v>7</v>
      </c>
      <c r="N154" s="209">
        <v>268</v>
      </c>
      <c r="O154" s="363"/>
      <c r="P154" s="363"/>
      <c r="Q154" s="210" t="e">
        <f t="shared" si="135"/>
        <v>#DIV/0!</v>
      </c>
      <c r="R154" s="678"/>
      <c r="S154" s="678"/>
      <c r="T154" s="634"/>
      <c r="U154" s="640"/>
      <c r="W154" s="175"/>
      <c r="X154" s="114"/>
      <c r="Y154" s="179"/>
      <c r="Z154" s="175"/>
      <c r="AC154" s="83"/>
    </row>
    <row r="155" spans="1:29" x14ac:dyDescent="0.25">
      <c r="B155" s="106" t="s">
        <v>43</v>
      </c>
      <c r="C155" s="209"/>
      <c r="D155" s="209">
        <v>6</v>
      </c>
      <c r="E155" s="209">
        <v>267</v>
      </c>
      <c r="F155" s="246"/>
      <c r="G155" s="246"/>
      <c r="H155" s="246"/>
      <c r="I155" s="246"/>
      <c r="J155" s="430">
        <f t="shared" si="136"/>
        <v>6</v>
      </c>
      <c r="K155" s="431">
        <f t="shared" si="137"/>
        <v>267</v>
      </c>
      <c r="L155" s="210" t="e">
        <f t="shared" si="134"/>
        <v>#DIV/0!</v>
      </c>
      <c r="M155" s="209">
        <v>6</v>
      </c>
      <c r="N155" s="209">
        <v>267</v>
      </c>
      <c r="O155" s="363"/>
      <c r="P155" s="363"/>
      <c r="Q155" s="210" t="e">
        <f t="shared" si="135"/>
        <v>#DIV/0!</v>
      </c>
      <c r="R155" s="678"/>
      <c r="S155" s="678"/>
      <c r="T155" s="634"/>
      <c r="U155" s="640"/>
      <c r="W155" s="175"/>
      <c r="X155" s="114"/>
      <c r="Y155" s="179"/>
      <c r="Z155" s="175"/>
    </row>
    <row r="156" spans="1:29" x14ac:dyDescent="0.25">
      <c r="B156" s="106" t="s">
        <v>42</v>
      </c>
      <c r="C156" s="209"/>
      <c r="D156" s="209">
        <v>6</v>
      </c>
      <c r="E156" s="209">
        <v>230</v>
      </c>
      <c r="F156" s="246"/>
      <c r="G156" s="246"/>
      <c r="H156" s="246"/>
      <c r="I156" s="246"/>
      <c r="J156" s="430">
        <f t="shared" si="136"/>
        <v>6</v>
      </c>
      <c r="K156" s="431">
        <f t="shared" si="137"/>
        <v>230</v>
      </c>
      <c r="L156" s="210" t="e">
        <f t="shared" si="134"/>
        <v>#DIV/0!</v>
      </c>
      <c r="M156" s="209">
        <v>6</v>
      </c>
      <c r="N156" s="209">
        <v>230</v>
      </c>
      <c r="O156" s="363"/>
      <c r="P156" s="363"/>
      <c r="Q156" s="210" t="e">
        <f t="shared" si="135"/>
        <v>#DIV/0!</v>
      </c>
      <c r="R156" s="678"/>
      <c r="S156" s="678"/>
      <c r="T156" s="634"/>
      <c r="U156" s="640"/>
      <c r="W156" s="175"/>
      <c r="X156" s="114"/>
      <c r="Y156" s="179"/>
      <c r="Z156" s="175"/>
    </row>
    <row r="157" spans="1:29" x14ac:dyDescent="0.25">
      <c r="B157" s="106" t="s">
        <v>41</v>
      </c>
      <c r="C157" s="209"/>
      <c r="D157" s="209">
        <v>5</v>
      </c>
      <c r="E157" s="209">
        <v>172</v>
      </c>
      <c r="F157" s="246"/>
      <c r="G157" s="246"/>
      <c r="H157" s="246"/>
      <c r="I157" s="246"/>
      <c r="J157" s="430">
        <f t="shared" si="136"/>
        <v>5</v>
      </c>
      <c r="K157" s="431">
        <f t="shared" si="137"/>
        <v>172</v>
      </c>
      <c r="L157" s="210" t="e">
        <f t="shared" si="134"/>
        <v>#DIV/0!</v>
      </c>
      <c r="M157" s="209">
        <v>5</v>
      </c>
      <c r="N157" s="209">
        <v>172</v>
      </c>
      <c r="O157" s="363"/>
      <c r="P157" s="363"/>
      <c r="Q157" s="210" t="e">
        <f t="shared" si="135"/>
        <v>#DIV/0!</v>
      </c>
      <c r="R157" s="678"/>
      <c r="S157" s="678"/>
      <c r="T157" s="634"/>
      <c r="U157" s="640"/>
      <c r="W157" s="175"/>
      <c r="X157" s="114"/>
      <c r="Y157" s="179"/>
      <c r="Z157" s="175"/>
    </row>
    <row r="158" spans="1:29" x14ac:dyDescent="0.25">
      <c r="B158" s="107" t="s">
        <v>40</v>
      </c>
      <c r="C158" s="211">
        <f>SUM(C153:C157)</f>
        <v>0</v>
      </c>
      <c r="D158" s="211">
        <f t="shared" ref="D158" si="138">SUM(D153:D157)</f>
        <v>30</v>
      </c>
      <c r="E158" s="211">
        <f t="shared" ref="E158" si="139">SUM(E153:E157)</f>
        <v>1196</v>
      </c>
      <c r="F158" s="211">
        <f t="shared" ref="F158" si="140">SUM(F153:F157)</f>
        <v>0</v>
      </c>
      <c r="G158" s="211">
        <f t="shared" ref="G158" si="141">SUM(G153:G157)</f>
        <v>0</v>
      </c>
      <c r="H158" s="211">
        <f t="shared" ref="H158" si="142">SUM(H153:H157)</f>
        <v>0</v>
      </c>
      <c r="I158" s="211">
        <f t="shared" ref="I158" si="143">SUM(I153:I157)</f>
        <v>0</v>
      </c>
      <c r="J158" s="430">
        <f t="shared" si="136"/>
        <v>30</v>
      </c>
      <c r="K158" s="431">
        <f t="shared" si="137"/>
        <v>1196</v>
      </c>
      <c r="L158" s="210" t="e">
        <f t="shared" si="134"/>
        <v>#DIV/0!</v>
      </c>
      <c r="M158" s="211">
        <f t="shared" ref="M158:P158" si="144">SUM(M153:M157)</f>
        <v>30</v>
      </c>
      <c r="N158" s="211">
        <f t="shared" si="144"/>
        <v>1196</v>
      </c>
      <c r="O158" s="211">
        <f t="shared" si="144"/>
        <v>0</v>
      </c>
      <c r="P158" s="211">
        <f t="shared" si="144"/>
        <v>0</v>
      </c>
      <c r="Q158" s="210" t="e">
        <f t="shared" si="135"/>
        <v>#DIV/0!</v>
      </c>
      <c r="R158" s="678"/>
      <c r="S158" s="678"/>
      <c r="T158" s="635"/>
      <c r="U158" s="641"/>
      <c r="V158" s="114" t="str">
        <f>IF(E158=0,"","x")</f>
        <v>x</v>
      </c>
      <c r="W158" s="175" t="str">
        <f>IF(G158=0,"","x")</f>
        <v/>
      </c>
      <c r="X158" s="114" t="str">
        <f>IF(I158=0,"","x")</f>
        <v/>
      </c>
      <c r="Y158" s="179" t="str">
        <f>IF(N158=0,"","x")</f>
        <v>x</v>
      </c>
      <c r="Z158" s="175" t="str">
        <f>IF(P158=0,"","x")</f>
        <v/>
      </c>
    </row>
    <row r="159" spans="1:29" x14ac:dyDescent="0.25">
      <c r="D159" s="247"/>
      <c r="E159" s="247"/>
      <c r="F159" s="247"/>
      <c r="G159" s="247"/>
      <c r="H159" s="247"/>
      <c r="I159" s="247"/>
      <c r="W159" s="175"/>
      <c r="X159" s="114"/>
      <c r="Y159" s="179"/>
      <c r="Z159" s="175"/>
    </row>
    <row r="160" spans="1:29" x14ac:dyDescent="0.25">
      <c r="A160" s="251">
        <v>13</v>
      </c>
      <c r="B160" s="83" t="s">
        <v>81</v>
      </c>
      <c r="C160" s="83"/>
      <c r="D160" s="247"/>
      <c r="E160" s="247"/>
      <c r="F160" s="247"/>
      <c r="G160" s="247"/>
      <c r="H160" s="247"/>
      <c r="I160" s="247"/>
      <c r="W160" s="175"/>
      <c r="X160" s="114"/>
      <c r="Y160" s="179"/>
      <c r="Z160" s="175"/>
    </row>
    <row r="161" spans="1:26" x14ac:dyDescent="0.25">
      <c r="B161" s="3"/>
      <c r="C161" s="3"/>
      <c r="D161" s="677"/>
      <c r="E161" s="677"/>
      <c r="F161" s="677"/>
      <c r="G161" s="677"/>
      <c r="H161" s="248"/>
      <c r="I161" s="248"/>
      <c r="J161" s="675"/>
      <c r="K161" s="675"/>
      <c r="L161" s="181"/>
      <c r="M161" s="676"/>
      <c r="N161" s="676"/>
      <c r="O161" s="668"/>
      <c r="P161" s="668"/>
      <c r="Q161" s="108"/>
      <c r="R161" s="108"/>
      <c r="S161" s="109"/>
      <c r="T161" s="669"/>
      <c r="U161" s="636" t="s">
        <v>176</v>
      </c>
      <c r="W161" s="175"/>
      <c r="X161" s="114"/>
      <c r="Y161" s="179"/>
      <c r="Z161" s="175"/>
    </row>
    <row r="162" spans="1:26" x14ac:dyDescent="0.25">
      <c r="B162" s="3"/>
      <c r="C162" s="3"/>
      <c r="D162" s="249"/>
      <c r="E162" s="249"/>
      <c r="F162" s="249"/>
      <c r="G162" s="249"/>
      <c r="H162" s="249"/>
      <c r="I162" s="249"/>
      <c r="J162" s="111"/>
      <c r="K162" s="111"/>
      <c r="L162" s="111"/>
      <c r="M162" s="110"/>
      <c r="N162" s="110"/>
      <c r="O162" s="110"/>
      <c r="P162" s="110"/>
      <c r="Q162" s="183"/>
      <c r="R162" s="112"/>
      <c r="S162" s="116"/>
      <c r="T162" s="670"/>
      <c r="U162" s="637"/>
      <c r="W162" s="175"/>
      <c r="X162" s="114"/>
      <c r="Y162" s="179"/>
      <c r="Z162" s="175"/>
    </row>
    <row r="163" spans="1:26" x14ac:dyDescent="0.25">
      <c r="B163" s="106" t="s">
        <v>45</v>
      </c>
      <c r="C163" s="209"/>
      <c r="D163" s="209">
        <v>4</v>
      </c>
      <c r="E163" s="209">
        <v>133</v>
      </c>
      <c r="F163" s="246"/>
      <c r="G163" s="246"/>
      <c r="H163" s="246"/>
      <c r="I163" s="246"/>
      <c r="J163" s="430">
        <f>D163+F163+H163</f>
        <v>4</v>
      </c>
      <c r="K163" s="431">
        <f>E163+G163+I163</f>
        <v>133</v>
      </c>
      <c r="L163" s="210" t="e">
        <f t="shared" ref="L163:L168" si="145">K163/C163</f>
        <v>#DIV/0!</v>
      </c>
      <c r="M163" s="209">
        <v>4</v>
      </c>
      <c r="N163" s="209">
        <v>111</v>
      </c>
      <c r="O163" s="363"/>
      <c r="P163" s="363"/>
      <c r="Q163" s="210" t="e">
        <f t="shared" ref="Q163:Q168" si="146">P163/C163</f>
        <v>#DIV/0!</v>
      </c>
      <c r="R163" s="678"/>
      <c r="S163" s="678"/>
      <c r="T163" s="638"/>
      <c r="U163" s="639"/>
      <c r="W163" s="175"/>
      <c r="X163" s="114"/>
      <c r="Y163" s="179"/>
      <c r="Z163" s="175"/>
    </row>
    <row r="164" spans="1:26" x14ac:dyDescent="0.25">
      <c r="B164" s="106" t="s">
        <v>44</v>
      </c>
      <c r="C164" s="209"/>
      <c r="D164" s="209">
        <v>3</v>
      </c>
      <c r="E164" s="209">
        <v>132</v>
      </c>
      <c r="F164" s="246"/>
      <c r="G164" s="246"/>
      <c r="H164" s="246"/>
      <c r="I164" s="246"/>
      <c r="J164" s="430">
        <f t="shared" ref="J164:J168" si="147">D164+F164+H164</f>
        <v>3</v>
      </c>
      <c r="K164" s="431">
        <f t="shared" ref="K164:K168" si="148">E164+G164+I164</f>
        <v>132</v>
      </c>
      <c r="L164" s="210" t="e">
        <f t="shared" si="145"/>
        <v>#DIV/0!</v>
      </c>
      <c r="M164" s="209">
        <v>3</v>
      </c>
      <c r="N164" s="209">
        <v>81</v>
      </c>
      <c r="O164" s="363"/>
      <c r="P164" s="363"/>
      <c r="Q164" s="210" t="e">
        <f t="shared" si="146"/>
        <v>#DIV/0!</v>
      </c>
      <c r="R164" s="678"/>
      <c r="S164" s="678"/>
      <c r="T164" s="634"/>
      <c r="U164" s="640"/>
      <c r="W164" s="175"/>
      <c r="X164" s="114"/>
      <c r="Y164" s="179"/>
      <c r="Z164" s="175"/>
    </row>
    <row r="165" spans="1:26" x14ac:dyDescent="0.25">
      <c r="B165" s="106" t="s">
        <v>43</v>
      </c>
      <c r="C165" s="209"/>
      <c r="D165" s="209">
        <v>4</v>
      </c>
      <c r="E165" s="209">
        <v>167</v>
      </c>
      <c r="F165" s="246"/>
      <c r="G165" s="246"/>
      <c r="H165" s="246"/>
      <c r="I165" s="246"/>
      <c r="J165" s="430">
        <f t="shared" si="147"/>
        <v>4</v>
      </c>
      <c r="K165" s="431">
        <f t="shared" si="148"/>
        <v>167</v>
      </c>
      <c r="L165" s="210" t="e">
        <f t="shared" si="145"/>
        <v>#DIV/0!</v>
      </c>
      <c r="M165" s="209">
        <v>3</v>
      </c>
      <c r="N165" s="209">
        <v>99</v>
      </c>
      <c r="O165" s="363"/>
      <c r="P165" s="363"/>
      <c r="Q165" s="210" t="e">
        <f t="shared" si="146"/>
        <v>#DIV/0!</v>
      </c>
      <c r="R165" s="678"/>
      <c r="S165" s="678"/>
      <c r="T165" s="634"/>
      <c r="U165" s="640"/>
      <c r="W165" s="175"/>
      <c r="X165" s="114"/>
      <c r="Y165" s="179"/>
      <c r="Z165" s="175"/>
    </row>
    <row r="166" spans="1:26" x14ac:dyDescent="0.25">
      <c r="B166" s="106" t="s">
        <v>42</v>
      </c>
      <c r="C166" s="209"/>
      <c r="D166" s="209">
        <v>3</v>
      </c>
      <c r="E166" s="209">
        <v>145</v>
      </c>
      <c r="F166" s="246"/>
      <c r="G166" s="246"/>
      <c r="H166" s="246"/>
      <c r="I166" s="246"/>
      <c r="J166" s="430">
        <f t="shared" si="147"/>
        <v>3</v>
      </c>
      <c r="K166" s="431">
        <f t="shared" si="148"/>
        <v>145</v>
      </c>
      <c r="L166" s="210" t="e">
        <f t="shared" si="145"/>
        <v>#DIV/0!</v>
      </c>
      <c r="M166" s="209"/>
      <c r="N166" s="209"/>
      <c r="O166" s="363"/>
      <c r="P166" s="363"/>
      <c r="Q166" s="210" t="e">
        <f t="shared" si="146"/>
        <v>#DIV/0!</v>
      </c>
      <c r="R166" s="678"/>
      <c r="S166" s="678"/>
      <c r="T166" s="634"/>
      <c r="U166" s="640"/>
      <c r="W166" s="175"/>
      <c r="X166" s="114"/>
      <c r="Y166" s="179"/>
      <c r="Z166" s="175"/>
    </row>
    <row r="167" spans="1:26" x14ac:dyDescent="0.25">
      <c r="B167" s="106" t="s">
        <v>41</v>
      </c>
      <c r="C167" s="209"/>
      <c r="D167" s="209">
        <v>2</v>
      </c>
      <c r="E167" s="209">
        <v>98</v>
      </c>
      <c r="F167" s="246"/>
      <c r="G167" s="246"/>
      <c r="H167" s="246"/>
      <c r="I167" s="246"/>
      <c r="J167" s="430">
        <f t="shared" si="147"/>
        <v>2</v>
      </c>
      <c r="K167" s="431">
        <f t="shared" si="148"/>
        <v>98</v>
      </c>
      <c r="L167" s="210" t="e">
        <f t="shared" si="145"/>
        <v>#DIV/0!</v>
      </c>
      <c r="M167" s="209"/>
      <c r="N167" s="209"/>
      <c r="O167" s="363"/>
      <c r="P167" s="363"/>
      <c r="Q167" s="210" t="e">
        <f t="shared" si="146"/>
        <v>#DIV/0!</v>
      </c>
      <c r="R167" s="678"/>
      <c r="S167" s="678"/>
      <c r="T167" s="634"/>
      <c r="U167" s="640"/>
      <c r="W167" s="175"/>
      <c r="X167" s="114"/>
      <c r="Y167" s="179"/>
      <c r="Z167" s="175"/>
    </row>
    <row r="168" spans="1:26" x14ac:dyDescent="0.25">
      <c r="B168" s="107" t="s">
        <v>40</v>
      </c>
      <c r="C168" s="211">
        <f>SUM(C163:C167)</f>
        <v>0</v>
      </c>
      <c r="D168" s="211">
        <f t="shared" ref="D168" si="149">SUM(D163:D167)</f>
        <v>16</v>
      </c>
      <c r="E168" s="211">
        <f t="shared" ref="E168" si="150">SUM(E163:E167)</f>
        <v>675</v>
      </c>
      <c r="F168" s="211">
        <f t="shared" ref="F168" si="151">SUM(F163:F167)</f>
        <v>0</v>
      </c>
      <c r="G168" s="211">
        <f t="shared" ref="G168" si="152">SUM(G163:G167)</f>
        <v>0</v>
      </c>
      <c r="H168" s="211">
        <f t="shared" ref="H168" si="153">SUM(H163:H167)</f>
        <v>0</v>
      </c>
      <c r="I168" s="211">
        <f t="shared" ref="I168" si="154">SUM(I163:I167)</f>
        <v>0</v>
      </c>
      <c r="J168" s="430">
        <f t="shared" si="147"/>
        <v>16</v>
      </c>
      <c r="K168" s="431">
        <f t="shared" si="148"/>
        <v>675</v>
      </c>
      <c r="L168" s="210" t="e">
        <f t="shared" si="145"/>
        <v>#DIV/0!</v>
      </c>
      <c r="M168" s="211">
        <f t="shared" ref="M168:P168" si="155">SUM(M163:M167)</f>
        <v>10</v>
      </c>
      <c r="N168" s="211">
        <f t="shared" si="155"/>
        <v>291</v>
      </c>
      <c r="O168" s="211">
        <f t="shared" si="155"/>
        <v>0</v>
      </c>
      <c r="P168" s="211">
        <f t="shared" si="155"/>
        <v>0</v>
      </c>
      <c r="Q168" s="210" t="e">
        <f t="shared" si="146"/>
        <v>#DIV/0!</v>
      </c>
      <c r="R168" s="678"/>
      <c r="S168" s="678"/>
      <c r="T168" s="635"/>
      <c r="U168" s="641"/>
      <c r="V168" s="114" t="str">
        <f>IF(E168=0,"","x")</f>
        <v>x</v>
      </c>
      <c r="W168" s="175" t="str">
        <f>IF(G168=0,"","x")</f>
        <v/>
      </c>
      <c r="X168" s="114" t="str">
        <f>IF(I168=0,"","x")</f>
        <v/>
      </c>
      <c r="Y168" s="179" t="str">
        <f>IF(N168=0,"","x")</f>
        <v>x</v>
      </c>
      <c r="Z168" s="175" t="str">
        <f>IF(P168=0,"","x")</f>
        <v/>
      </c>
    </row>
    <row r="169" spans="1:26" x14ac:dyDescent="0.25">
      <c r="D169" s="247"/>
      <c r="E169" s="247"/>
      <c r="F169" s="247"/>
      <c r="G169" s="247"/>
      <c r="H169" s="247"/>
      <c r="I169" s="247"/>
      <c r="W169" s="175"/>
      <c r="X169" s="114"/>
      <c r="Y169" s="179"/>
      <c r="Z169" s="175"/>
    </row>
    <row r="170" spans="1:26" x14ac:dyDescent="0.25">
      <c r="A170" s="251">
        <v>14</v>
      </c>
      <c r="B170" s="83" t="s">
        <v>82</v>
      </c>
      <c r="C170" s="83"/>
      <c r="D170" s="247"/>
      <c r="E170" s="247"/>
      <c r="F170" s="247"/>
      <c r="G170" s="247"/>
      <c r="H170" s="247"/>
      <c r="I170" s="247"/>
      <c r="W170" s="175"/>
      <c r="X170" s="114"/>
      <c r="Y170" s="179"/>
      <c r="Z170" s="175"/>
    </row>
    <row r="171" spans="1:26" x14ac:dyDescent="0.25">
      <c r="B171" s="3"/>
      <c r="C171" s="3"/>
      <c r="D171" s="677"/>
      <c r="E171" s="677"/>
      <c r="F171" s="677"/>
      <c r="G171" s="677"/>
      <c r="H171" s="248"/>
      <c r="I171" s="248"/>
      <c r="J171" s="675"/>
      <c r="K171" s="675"/>
      <c r="L171" s="181"/>
      <c r="M171" s="676"/>
      <c r="N171" s="676"/>
      <c r="O171" s="668"/>
      <c r="P171" s="668"/>
      <c r="Q171" s="108"/>
      <c r="R171" s="108"/>
      <c r="S171" s="109"/>
      <c r="T171" s="669"/>
      <c r="U171" s="636" t="s">
        <v>176</v>
      </c>
      <c r="W171" s="175"/>
      <c r="X171" s="114"/>
      <c r="Y171" s="179"/>
      <c r="Z171" s="175"/>
    </row>
    <row r="172" spans="1:26" x14ac:dyDescent="0.25">
      <c r="B172" s="3"/>
      <c r="C172" s="3"/>
      <c r="D172" s="249"/>
      <c r="E172" s="249"/>
      <c r="F172" s="249"/>
      <c r="G172" s="249"/>
      <c r="H172" s="249"/>
      <c r="I172" s="249"/>
      <c r="J172" s="111"/>
      <c r="K172" s="111"/>
      <c r="L172" s="111"/>
      <c r="M172" s="110"/>
      <c r="N172" s="110"/>
      <c r="O172" s="110"/>
      <c r="P172" s="110"/>
      <c r="Q172" s="183"/>
      <c r="R172" s="112"/>
      <c r="S172" s="116"/>
      <c r="T172" s="670"/>
      <c r="U172" s="637"/>
      <c r="W172" s="175"/>
      <c r="X172" s="114"/>
      <c r="Y172" s="179"/>
      <c r="Z172" s="175"/>
    </row>
    <row r="173" spans="1:26" ht="16.5" customHeight="1" x14ac:dyDescent="0.25">
      <c r="B173" s="106" t="s">
        <v>45</v>
      </c>
      <c r="C173" s="209">
        <v>178</v>
      </c>
      <c r="D173" s="209">
        <v>3</v>
      </c>
      <c r="E173" s="209">
        <v>133</v>
      </c>
      <c r="F173" s="209">
        <v>1</v>
      </c>
      <c r="G173" s="209">
        <v>45</v>
      </c>
      <c r="H173" s="246"/>
      <c r="I173" s="246"/>
      <c r="J173" s="430">
        <f>D173+F173+H173</f>
        <v>4</v>
      </c>
      <c r="K173" s="431">
        <f>E173+G173+I173</f>
        <v>178</v>
      </c>
      <c r="L173" s="210">
        <f t="shared" ref="L173:L178" si="156">K173/C173</f>
        <v>1</v>
      </c>
      <c r="M173" s="209">
        <v>3</v>
      </c>
      <c r="N173" s="209">
        <v>131</v>
      </c>
      <c r="O173" s="363"/>
      <c r="P173" s="363"/>
      <c r="Q173" s="210">
        <f t="shared" ref="Q173:Q178" si="157">P173/C173</f>
        <v>0</v>
      </c>
      <c r="R173" s="671">
        <v>2</v>
      </c>
      <c r="S173" s="671">
        <v>78</v>
      </c>
      <c r="T173" s="672" t="s">
        <v>308</v>
      </c>
      <c r="U173" s="638">
        <v>1</v>
      </c>
      <c r="W173" s="175"/>
      <c r="X173" s="114"/>
      <c r="Y173" s="179"/>
      <c r="Z173" s="175"/>
    </row>
    <row r="174" spans="1:26" x14ac:dyDescent="0.25">
      <c r="B174" s="106" t="s">
        <v>44</v>
      </c>
      <c r="C174" s="209">
        <v>199</v>
      </c>
      <c r="D174" s="209">
        <v>3</v>
      </c>
      <c r="E174" s="209">
        <v>122</v>
      </c>
      <c r="F174" s="209">
        <v>2</v>
      </c>
      <c r="G174" s="209">
        <v>77</v>
      </c>
      <c r="H174" s="246"/>
      <c r="I174" s="246"/>
      <c r="J174" s="430">
        <f t="shared" ref="J174:J178" si="158">D174+F174+H174</f>
        <v>5</v>
      </c>
      <c r="K174" s="431">
        <f t="shared" ref="K174:K178" si="159">E174+G174+I174</f>
        <v>199</v>
      </c>
      <c r="L174" s="210">
        <f t="shared" si="156"/>
        <v>1</v>
      </c>
      <c r="M174" s="209">
        <v>5</v>
      </c>
      <c r="N174" s="209">
        <v>187</v>
      </c>
      <c r="O174" s="363"/>
      <c r="P174" s="363"/>
      <c r="Q174" s="210">
        <f t="shared" si="157"/>
        <v>0</v>
      </c>
      <c r="R174" s="671"/>
      <c r="S174" s="671"/>
      <c r="T174" s="673"/>
      <c r="U174" s="634"/>
      <c r="W174" s="175"/>
      <c r="X174" s="114"/>
      <c r="Y174" s="179"/>
      <c r="Z174" s="175"/>
    </row>
    <row r="175" spans="1:26" x14ac:dyDescent="0.25">
      <c r="B175" s="106" t="s">
        <v>43</v>
      </c>
      <c r="C175" s="209">
        <v>211</v>
      </c>
      <c r="D175" s="209">
        <v>4</v>
      </c>
      <c r="E175" s="209">
        <v>169</v>
      </c>
      <c r="F175" s="209">
        <v>1</v>
      </c>
      <c r="G175" s="209">
        <v>42</v>
      </c>
      <c r="H175" s="246"/>
      <c r="I175" s="246"/>
      <c r="J175" s="430">
        <f t="shared" si="158"/>
        <v>5</v>
      </c>
      <c r="K175" s="431">
        <f t="shared" si="159"/>
        <v>211</v>
      </c>
      <c r="L175" s="210">
        <f t="shared" si="156"/>
        <v>1</v>
      </c>
      <c r="M175" s="209">
        <v>5</v>
      </c>
      <c r="N175" s="209">
        <v>208</v>
      </c>
      <c r="O175" s="363">
        <v>4</v>
      </c>
      <c r="P175" s="363">
        <v>171</v>
      </c>
      <c r="Q175" s="210">
        <f t="shared" si="157"/>
        <v>0.81042654028436023</v>
      </c>
      <c r="R175" s="671"/>
      <c r="S175" s="671"/>
      <c r="T175" s="673"/>
      <c r="U175" s="634"/>
      <c r="W175" s="175"/>
      <c r="X175" s="114"/>
      <c r="Y175" s="179"/>
      <c r="Z175" s="175"/>
    </row>
    <row r="176" spans="1:26" x14ac:dyDescent="0.25">
      <c r="B176" s="106" t="s">
        <v>42</v>
      </c>
      <c r="C176" s="209">
        <v>176</v>
      </c>
      <c r="D176" s="209">
        <v>4</v>
      </c>
      <c r="E176" s="209">
        <v>176</v>
      </c>
      <c r="F176" s="209"/>
      <c r="G176" s="209"/>
      <c r="H176" s="246"/>
      <c r="I176" s="246"/>
      <c r="J176" s="430">
        <f t="shared" si="158"/>
        <v>4</v>
      </c>
      <c r="K176" s="431">
        <f t="shared" si="159"/>
        <v>176</v>
      </c>
      <c r="L176" s="210">
        <f t="shared" si="156"/>
        <v>1</v>
      </c>
      <c r="M176" s="209">
        <v>4</v>
      </c>
      <c r="N176" s="209">
        <v>174</v>
      </c>
      <c r="O176" s="363">
        <v>3</v>
      </c>
      <c r="P176" s="363">
        <v>147</v>
      </c>
      <c r="Q176" s="210">
        <f t="shared" si="157"/>
        <v>0.83522727272727271</v>
      </c>
      <c r="R176" s="671"/>
      <c r="S176" s="671"/>
      <c r="T176" s="673"/>
      <c r="U176" s="634"/>
      <c r="W176" s="175"/>
      <c r="X176" s="114"/>
      <c r="Y176" s="179"/>
      <c r="Z176" s="175"/>
    </row>
    <row r="177" spans="1:29" x14ac:dyDescent="0.25">
      <c r="B177" s="106" t="s">
        <v>41</v>
      </c>
      <c r="C177" s="209">
        <v>151</v>
      </c>
      <c r="D177" s="209">
        <v>4</v>
      </c>
      <c r="E177" s="209">
        <v>151</v>
      </c>
      <c r="F177" s="209"/>
      <c r="G177" s="209"/>
      <c r="H177" s="246"/>
      <c r="I177" s="246"/>
      <c r="J177" s="430">
        <f t="shared" si="158"/>
        <v>4</v>
      </c>
      <c r="K177" s="431">
        <f t="shared" si="159"/>
        <v>151</v>
      </c>
      <c r="L177" s="210">
        <f t="shared" si="156"/>
        <v>1</v>
      </c>
      <c r="M177" s="209">
        <v>4</v>
      </c>
      <c r="N177" s="209">
        <v>151</v>
      </c>
      <c r="O177" s="363">
        <v>3</v>
      </c>
      <c r="P177" s="363">
        <v>105</v>
      </c>
      <c r="Q177" s="210">
        <f t="shared" si="157"/>
        <v>0.69536423841059603</v>
      </c>
      <c r="R177" s="671"/>
      <c r="S177" s="671"/>
      <c r="T177" s="673"/>
      <c r="U177" s="634"/>
      <c r="W177" s="175"/>
      <c r="X177" s="114"/>
      <c r="Y177" s="179"/>
      <c r="Z177" s="175"/>
    </row>
    <row r="178" spans="1:29" x14ac:dyDescent="0.25">
      <c r="B178" s="107" t="s">
        <v>40</v>
      </c>
      <c r="C178" s="211">
        <f>SUM(C173:C177)</f>
        <v>915</v>
      </c>
      <c r="D178" s="211">
        <f t="shared" ref="D178" si="160">SUM(D173:D177)</f>
        <v>18</v>
      </c>
      <c r="E178" s="211">
        <f t="shared" ref="E178" si="161">SUM(E173:E177)</f>
        <v>751</v>
      </c>
      <c r="F178" s="211">
        <f t="shared" ref="F178" si="162">SUM(F173:F177)</f>
        <v>4</v>
      </c>
      <c r="G178" s="211">
        <f t="shared" ref="G178" si="163">SUM(G173:G177)</f>
        <v>164</v>
      </c>
      <c r="H178" s="211">
        <f t="shared" ref="H178" si="164">SUM(H173:H177)</f>
        <v>0</v>
      </c>
      <c r="I178" s="211">
        <f t="shared" ref="I178" si="165">SUM(I173:I177)</f>
        <v>0</v>
      </c>
      <c r="J178" s="430">
        <f t="shared" si="158"/>
        <v>22</v>
      </c>
      <c r="K178" s="431">
        <f t="shared" si="159"/>
        <v>915</v>
      </c>
      <c r="L178" s="210">
        <f t="shared" si="156"/>
        <v>1</v>
      </c>
      <c r="M178" s="211">
        <f t="shared" ref="M178:P178" si="166">SUM(M173:M177)</f>
        <v>21</v>
      </c>
      <c r="N178" s="211">
        <f t="shared" si="166"/>
        <v>851</v>
      </c>
      <c r="O178" s="211">
        <f t="shared" si="166"/>
        <v>10</v>
      </c>
      <c r="P178" s="211">
        <f t="shared" si="166"/>
        <v>423</v>
      </c>
      <c r="Q178" s="210">
        <f t="shared" si="157"/>
        <v>0.46229508196721314</v>
      </c>
      <c r="R178" s="671"/>
      <c r="S178" s="671"/>
      <c r="T178" s="674"/>
      <c r="U178" s="635"/>
      <c r="V178" s="114" t="str">
        <f>IF(E178=0,"","x")</f>
        <v>x</v>
      </c>
      <c r="W178" s="175" t="str">
        <f>IF(G178=0,"","x")</f>
        <v>x</v>
      </c>
      <c r="X178" s="114" t="str">
        <f>IF(I178=0,"","x")</f>
        <v/>
      </c>
      <c r="Y178" s="179" t="str">
        <f>IF(N178=0,"","x")</f>
        <v>x</v>
      </c>
      <c r="Z178" s="175" t="str">
        <f>IF(P178=0,"","x")</f>
        <v>x</v>
      </c>
    </row>
    <row r="179" spans="1:29" x14ac:dyDescent="0.25">
      <c r="D179" s="247"/>
      <c r="E179" s="247"/>
      <c r="F179" s="247"/>
      <c r="G179" s="247"/>
      <c r="H179" s="247"/>
      <c r="I179" s="247"/>
      <c r="W179" s="175"/>
      <c r="X179" s="114"/>
      <c r="Y179" s="179"/>
      <c r="Z179" s="175"/>
    </row>
    <row r="180" spans="1:29" x14ac:dyDescent="0.25">
      <c r="A180" s="251">
        <v>15</v>
      </c>
      <c r="B180" s="192" t="s">
        <v>83</v>
      </c>
      <c r="C180" s="83"/>
      <c r="D180" s="247"/>
      <c r="E180" s="247"/>
      <c r="F180" s="247"/>
      <c r="G180" s="247"/>
      <c r="H180" s="247"/>
      <c r="I180" s="247"/>
      <c r="W180" s="175"/>
      <c r="X180" s="114"/>
      <c r="Y180" s="179"/>
      <c r="Z180" s="175"/>
    </row>
    <row r="181" spans="1:29" x14ac:dyDescent="0.25">
      <c r="B181" s="3"/>
      <c r="C181" s="3"/>
      <c r="D181" s="677"/>
      <c r="E181" s="677"/>
      <c r="F181" s="677"/>
      <c r="G181" s="677"/>
      <c r="H181" s="248"/>
      <c r="I181" s="248"/>
      <c r="J181" s="675"/>
      <c r="K181" s="675"/>
      <c r="L181" s="181"/>
      <c r="M181" s="676"/>
      <c r="N181" s="676"/>
      <c r="O181" s="668"/>
      <c r="P181" s="668"/>
      <c r="Q181" s="108"/>
      <c r="R181" s="108"/>
      <c r="S181" s="109"/>
      <c r="T181" s="669"/>
      <c r="U181" s="636" t="s">
        <v>176</v>
      </c>
      <c r="W181" s="175"/>
      <c r="X181" s="114"/>
      <c r="Y181" s="179"/>
      <c r="Z181" s="175"/>
    </row>
    <row r="182" spans="1:29" x14ac:dyDescent="0.25">
      <c r="B182" s="3"/>
      <c r="C182" s="3"/>
      <c r="D182" s="249"/>
      <c r="E182" s="249"/>
      <c r="F182" s="249"/>
      <c r="G182" s="249"/>
      <c r="H182" s="249"/>
      <c r="I182" s="249"/>
      <c r="J182" s="111"/>
      <c r="K182" s="111"/>
      <c r="L182" s="111"/>
      <c r="M182" s="110"/>
      <c r="N182" s="110"/>
      <c r="O182" s="110"/>
      <c r="P182" s="110"/>
      <c r="Q182" s="183"/>
      <c r="R182" s="112"/>
      <c r="S182" s="116"/>
      <c r="T182" s="670"/>
      <c r="U182" s="637"/>
      <c r="W182" s="175"/>
      <c r="X182" s="114"/>
      <c r="Y182" s="179"/>
      <c r="Z182" s="175"/>
    </row>
    <row r="183" spans="1:29" ht="16.5" customHeight="1" x14ac:dyDescent="0.25">
      <c r="B183" s="106" t="s">
        <v>45</v>
      </c>
      <c r="C183" s="209"/>
      <c r="D183" s="432"/>
      <c r="E183" s="432">
        <v>0</v>
      </c>
      <c r="F183" s="432">
        <v>6</v>
      </c>
      <c r="G183" s="432">
        <v>194</v>
      </c>
      <c r="H183" s="246"/>
      <c r="I183" s="246"/>
      <c r="J183" s="430">
        <f>D183+F183+H183</f>
        <v>6</v>
      </c>
      <c r="K183" s="431">
        <f>E183+G183+I183</f>
        <v>194</v>
      </c>
      <c r="L183" s="210" t="e">
        <f t="shared" ref="L183:L188" si="167">K183/C183</f>
        <v>#DIV/0!</v>
      </c>
      <c r="M183" s="432">
        <v>6</v>
      </c>
      <c r="N183" s="432">
        <v>160</v>
      </c>
      <c r="O183" s="363"/>
      <c r="P183" s="363"/>
      <c r="Q183" s="210" t="e">
        <f t="shared" ref="Q183:Q188" si="168">P183/C183</f>
        <v>#DIV/0!</v>
      </c>
      <c r="R183" s="679">
        <v>2</v>
      </c>
      <c r="S183" s="679">
        <v>72</v>
      </c>
      <c r="T183" s="680" t="s">
        <v>315</v>
      </c>
      <c r="U183" s="645">
        <v>3</v>
      </c>
      <c r="W183" s="175"/>
      <c r="X183" s="114"/>
      <c r="Y183" s="179"/>
      <c r="Z183" s="175"/>
    </row>
    <row r="184" spans="1:29" x14ac:dyDescent="0.25">
      <c r="B184" s="106" t="s">
        <v>44</v>
      </c>
      <c r="C184" s="209"/>
      <c r="D184" s="432">
        <v>6</v>
      </c>
      <c r="E184" s="432">
        <v>194</v>
      </c>
      <c r="F184" s="432"/>
      <c r="G184" s="432">
        <v>0</v>
      </c>
      <c r="H184" s="246"/>
      <c r="I184" s="246"/>
      <c r="J184" s="430">
        <f t="shared" ref="J184:J188" si="169">D184+F184+H184</f>
        <v>6</v>
      </c>
      <c r="K184" s="431">
        <f t="shared" ref="K184:K188" si="170">E184+G184+I184</f>
        <v>194</v>
      </c>
      <c r="L184" s="210" t="e">
        <f t="shared" si="167"/>
        <v>#DIV/0!</v>
      </c>
      <c r="M184" s="432">
        <v>6</v>
      </c>
      <c r="N184" s="432">
        <v>173</v>
      </c>
      <c r="O184" s="363"/>
      <c r="P184" s="363"/>
      <c r="Q184" s="210" t="e">
        <f t="shared" si="168"/>
        <v>#DIV/0!</v>
      </c>
      <c r="R184" s="679"/>
      <c r="S184" s="679"/>
      <c r="T184" s="681"/>
      <c r="U184" s="646"/>
      <c r="W184" s="175"/>
      <c r="X184" s="114"/>
      <c r="Y184" s="179"/>
      <c r="Z184" s="175"/>
    </row>
    <row r="185" spans="1:29" x14ac:dyDescent="0.25">
      <c r="B185" s="106" t="s">
        <v>43</v>
      </c>
      <c r="C185" s="209"/>
      <c r="D185" s="432">
        <v>7</v>
      </c>
      <c r="E185" s="432">
        <v>229</v>
      </c>
      <c r="F185" s="432"/>
      <c r="G185" s="432">
        <v>0</v>
      </c>
      <c r="H185" s="246"/>
      <c r="I185" s="246"/>
      <c r="J185" s="430">
        <f t="shared" si="169"/>
        <v>7</v>
      </c>
      <c r="K185" s="431">
        <f t="shared" si="170"/>
        <v>229</v>
      </c>
      <c r="L185" s="210" t="e">
        <f t="shared" si="167"/>
        <v>#DIV/0!</v>
      </c>
      <c r="M185" s="432">
        <v>7</v>
      </c>
      <c r="N185" s="432">
        <v>187</v>
      </c>
      <c r="O185" s="363">
        <v>7</v>
      </c>
      <c r="P185" s="363">
        <v>229</v>
      </c>
      <c r="Q185" s="210" t="e">
        <f t="shared" si="168"/>
        <v>#DIV/0!</v>
      </c>
      <c r="R185" s="679"/>
      <c r="S185" s="679"/>
      <c r="T185" s="681"/>
      <c r="U185" s="646"/>
      <c r="W185" s="175"/>
      <c r="X185" s="114"/>
      <c r="Y185" s="179"/>
      <c r="Z185" s="175"/>
      <c r="AC185" s="83"/>
    </row>
    <row r="186" spans="1:29" x14ac:dyDescent="0.25">
      <c r="B186" s="106" t="s">
        <v>42</v>
      </c>
      <c r="C186" s="209"/>
      <c r="D186" s="432">
        <v>5</v>
      </c>
      <c r="E186" s="432">
        <v>183</v>
      </c>
      <c r="F186" s="432"/>
      <c r="G186" s="432">
        <v>0</v>
      </c>
      <c r="H186" s="246"/>
      <c r="I186" s="246"/>
      <c r="J186" s="430">
        <f t="shared" si="169"/>
        <v>5</v>
      </c>
      <c r="K186" s="431">
        <f t="shared" si="170"/>
        <v>183</v>
      </c>
      <c r="L186" s="210" t="e">
        <f t="shared" si="167"/>
        <v>#DIV/0!</v>
      </c>
      <c r="M186" s="432">
        <v>5</v>
      </c>
      <c r="N186" s="432">
        <v>80</v>
      </c>
      <c r="O186" s="363">
        <v>5</v>
      </c>
      <c r="P186" s="363">
        <v>183</v>
      </c>
      <c r="Q186" s="210" t="e">
        <f t="shared" si="168"/>
        <v>#DIV/0!</v>
      </c>
      <c r="R186" s="679"/>
      <c r="S186" s="679"/>
      <c r="T186" s="681"/>
      <c r="U186" s="646"/>
      <c r="W186" s="175"/>
      <c r="X186" s="114"/>
      <c r="Y186" s="179"/>
      <c r="Z186" s="175"/>
    </row>
    <row r="187" spans="1:29" x14ac:dyDescent="0.25">
      <c r="B187" s="106" t="s">
        <v>41</v>
      </c>
      <c r="C187" s="209"/>
      <c r="D187" s="432">
        <v>5</v>
      </c>
      <c r="E187" s="432">
        <v>150</v>
      </c>
      <c r="F187" s="432"/>
      <c r="G187" s="432">
        <v>0</v>
      </c>
      <c r="H187" s="246"/>
      <c r="I187" s="246"/>
      <c r="J187" s="430">
        <f t="shared" si="169"/>
        <v>5</v>
      </c>
      <c r="K187" s="431">
        <f t="shared" si="170"/>
        <v>150</v>
      </c>
      <c r="L187" s="210" t="e">
        <f t="shared" si="167"/>
        <v>#DIV/0!</v>
      </c>
      <c r="M187" s="432">
        <v>5</v>
      </c>
      <c r="N187" s="432">
        <v>113</v>
      </c>
      <c r="O187" s="363">
        <v>5</v>
      </c>
      <c r="P187" s="363">
        <v>150</v>
      </c>
      <c r="Q187" s="210" t="e">
        <f t="shared" si="168"/>
        <v>#DIV/0!</v>
      </c>
      <c r="R187" s="679"/>
      <c r="S187" s="679"/>
      <c r="T187" s="681"/>
      <c r="U187" s="646"/>
      <c r="W187" s="175"/>
      <c r="X187" s="114"/>
      <c r="Y187" s="179"/>
      <c r="Z187" s="175"/>
    </row>
    <row r="188" spans="1:29" x14ac:dyDescent="0.25">
      <c r="B188" s="107" t="s">
        <v>40</v>
      </c>
      <c r="C188" s="211">
        <f>SUM(C183:C187)</f>
        <v>0</v>
      </c>
      <c r="D188" s="211">
        <f t="shared" ref="D188" si="171">SUM(D183:D187)</f>
        <v>23</v>
      </c>
      <c r="E188" s="211">
        <f t="shared" ref="E188" si="172">SUM(E183:E187)</f>
        <v>756</v>
      </c>
      <c r="F188" s="211">
        <f t="shared" ref="F188" si="173">SUM(F183:F187)</f>
        <v>6</v>
      </c>
      <c r="G188" s="211">
        <f t="shared" ref="G188" si="174">SUM(G183:G187)</f>
        <v>194</v>
      </c>
      <c r="H188" s="211">
        <f t="shared" ref="H188" si="175">SUM(H183:H187)</f>
        <v>0</v>
      </c>
      <c r="I188" s="211">
        <f t="shared" ref="I188" si="176">SUM(I183:I187)</f>
        <v>0</v>
      </c>
      <c r="J188" s="430">
        <f t="shared" si="169"/>
        <v>29</v>
      </c>
      <c r="K188" s="431">
        <f t="shared" si="170"/>
        <v>950</v>
      </c>
      <c r="L188" s="210" t="e">
        <f t="shared" si="167"/>
        <v>#DIV/0!</v>
      </c>
      <c r="M188" s="211">
        <f t="shared" ref="M188:P188" si="177">SUM(M183:M187)</f>
        <v>29</v>
      </c>
      <c r="N188" s="211">
        <f t="shared" si="177"/>
        <v>713</v>
      </c>
      <c r="O188" s="211">
        <f t="shared" si="177"/>
        <v>17</v>
      </c>
      <c r="P188" s="211">
        <f t="shared" si="177"/>
        <v>562</v>
      </c>
      <c r="Q188" s="210" t="e">
        <f t="shared" si="168"/>
        <v>#DIV/0!</v>
      </c>
      <c r="R188" s="679"/>
      <c r="S188" s="679"/>
      <c r="T188" s="682"/>
      <c r="U188" s="647"/>
      <c r="V188" s="114" t="str">
        <f>IF(E188=0,"","x")</f>
        <v>x</v>
      </c>
      <c r="W188" s="175" t="str">
        <f>IF(G188=0,"","x")</f>
        <v>x</v>
      </c>
      <c r="X188" s="114" t="str">
        <f>IF(I188=0,"","x")</f>
        <v/>
      </c>
      <c r="Y188" s="179" t="str">
        <f>IF(N188=0,"","x")</f>
        <v>x</v>
      </c>
      <c r="Z188" s="175" t="str">
        <f>IF(P188=0,"","x")</f>
        <v>x</v>
      </c>
    </row>
    <row r="189" spans="1:29" x14ac:dyDescent="0.25">
      <c r="D189" s="247"/>
      <c r="E189" s="247"/>
      <c r="F189" s="247"/>
      <c r="G189" s="247"/>
      <c r="H189" s="247"/>
      <c r="I189" s="247"/>
      <c r="W189" s="175"/>
      <c r="X189" s="114"/>
      <c r="Y189" s="179"/>
      <c r="Z189" s="175"/>
    </row>
    <row r="190" spans="1:29" x14ac:dyDescent="0.25">
      <c r="A190" s="251">
        <v>16</v>
      </c>
      <c r="B190" s="83" t="s">
        <v>124</v>
      </c>
      <c r="C190" s="83"/>
      <c r="D190" s="247"/>
      <c r="E190" s="247"/>
      <c r="F190" s="247"/>
      <c r="G190" s="247"/>
      <c r="H190" s="247"/>
      <c r="I190" s="247"/>
      <c r="W190" s="175"/>
      <c r="X190" s="114"/>
      <c r="Y190" s="179"/>
      <c r="Z190" s="175"/>
    </row>
    <row r="191" spans="1:29" x14ac:dyDescent="0.25">
      <c r="B191" s="3"/>
      <c r="C191" s="3"/>
      <c r="D191" s="677"/>
      <c r="E191" s="677"/>
      <c r="F191" s="677"/>
      <c r="G191" s="677"/>
      <c r="H191" s="248"/>
      <c r="I191" s="248"/>
      <c r="J191" s="675"/>
      <c r="K191" s="675"/>
      <c r="L191" s="181"/>
      <c r="M191" s="676"/>
      <c r="N191" s="676"/>
      <c r="O191" s="668"/>
      <c r="P191" s="668"/>
      <c r="Q191" s="108"/>
      <c r="R191" s="108"/>
      <c r="S191" s="109"/>
      <c r="T191" s="669"/>
      <c r="U191" s="636" t="s">
        <v>176</v>
      </c>
      <c r="W191" s="175"/>
      <c r="X191" s="114"/>
      <c r="Y191" s="179"/>
      <c r="Z191" s="175"/>
    </row>
    <row r="192" spans="1:29" x14ac:dyDescent="0.25">
      <c r="B192" s="3"/>
      <c r="C192" s="3"/>
      <c r="D192" s="249"/>
      <c r="E192" s="249"/>
      <c r="F192" s="249"/>
      <c r="G192" s="249"/>
      <c r="H192" s="249"/>
      <c r="I192" s="249"/>
      <c r="J192" s="111"/>
      <c r="K192" s="111"/>
      <c r="L192" s="111"/>
      <c r="M192" s="110"/>
      <c r="N192" s="110"/>
      <c r="O192" s="110"/>
      <c r="P192" s="110"/>
      <c r="Q192" s="183"/>
      <c r="R192" s="112"/>
      <c r="S192" s="116"/>
      <c r="T192" s="670"/>
      <c r="U192" s="637"/>
      <c r="W192" s="175"/>
      <c r="X192" s="114"/>
      <c r="Y192" s="179"/>
      <c r="Z192" s="175"/>
    </row>
    <row r="193" spans="1:26" x14ac:dyDescent="0.25">
      <c r="B193" s="106" t="s">
        <v>45</v>
      </c>
      <c r="C193" s="209"/>
      <c r="D193" s="209">
        <v>6</v>
      </c>
      <c r="E193" s="209">
        <v>204</v>
      </c>
      <c r="F193" s="246"/>
      <c r="G193" s="246"/>
      <c r="H193" s="246"/>
      <c r="I193" s="246"/>
      <c r="J193" s="430">
        <f>D193+F193+H193</f>
        <v>6</v>
      </c>
      <c r="K193" s="431">
        <f>E193+G193+I193</f>
        <v>204</v>
      </c>
      <c r="L193" s="210" t="e">
        <f t="shared" ref="L193:L198" si="178">K193/C193</f>
        <v>#DIV/0!</v>
      </c>
      <c r="M193" s="209"/>
      <c r="N193" s="209"/>
      <c r="O193" s="363"/>
      <c r="P193" s="363"/>
      <c r="Q193" s="210" t="e">
        <f t="shared" ref="Q193:Q198" si="179">P193/C193</f>
        <v>#DIV/0!</v>
      </c>
      <c r="R193" s="678"/>
      <c r="S193" s="678"/>
      <c r="T193" s="638"/>
      <c r="U193" s="639"/>
      <c r="W193" s="175"/>
      <c r="X193" s="114"/>
      <c r="Y193" s="179"/>
      <c r="Z193" s="175"/>
    </row>
    <row r="194" spans="1:26" x14ac:dyDescent="0.25">
      <c r="B194" s="106" t="s">
        <v>44</v>
      </c>
      <c r="C194" s="209"/>
      <c r="D194" s="209">
        <v>5</v>
      </c>
      <c r="E194" s="209">
        <v>184</v>
      </c>
      <c r="F194" s="246"/>
      <c r="G194" s="246"/>
      <c r="H194" s="246"/>
      <c r="I194" s="246"/>
      <c r="J194" s="430">
        <f t="shared" ref="J194:J198" si="180">D194+F194+H194</f>
        <v>5</v>
      </c>
      <c r="K194" s="431">
        <f t="shared" ref="K194:K198" si="181">E194+G194+I194</f>
        <v>184</v>
      </c>
      <c r="L194" s="210" t="e">
        <f t="shared" si="178"/>
        <v>#DIV/0!</v>
      </c>
      <c r="M194" s="209"/>
      <c r="N194" s="209"/>
      <c r="O194" s="363"/>
      <c r="P194" s="363"/>
      <c r="Q194" s="210" t="e">
        <f t="shared" si="179"/>
        <v>#DIV/0!</v>
      </c>
      <c r="R194" s="678"/>
      <c r="S194" s="678"/>
      <c r="T194" s="634"/>
      <c r="U194" s="640"/>
      <c r="W194" s="175"/>
      <c r="X194" s="114"/>
      <c r="Y194" s="179"/>
      <c r="Z194" s="175"/>
    </row>
    <row r="195" spans="1:26" x14ac:dyDescent="0.25">
      <c r="B195" s="106" t="s">
        <v>43</v>
      </c>
      <c r="C195" s="209"/>
      <c r="D195" s="209">
        <v>6</v>
      </c>
      <c r="E195" s="209">
        <v>226</v>
      </c>
      <c r="F195" s="246"/>
      <c r="G195" s="246"/>
      <c r="H195" s="246"/>
      <c r="I195" s="246"/>
      <c r="J195" s="430">
        <f t="shared" si="180"/>
        <v>6</v>
      </c>
      <c r="K195" s="431">
        <f t="shared" si="181"/>
        <v>226</v>
      </c>
      <c r="L195" s="210" t="e">
        <f t="shared" si="178"/>
        <v>#DIV/0!</v>
      </c>
      <c r="M195" s="209"/>
      <c r="N195" s="209"/>
      <c r="O195" s="363"/>
      <c r="P195" s="363"/>
      <c r="Q195" s="210" t="e">
        <f t="shared" si="179"/>
        <v>#DIV/0!</v>
      </c>
      <c r="R195" s="678"/>
      <c r="S195" s="678"/>
      <c r="T195" s="634"/>
      <c r="U195" s="640"/>
      <c r="W195" s="175"/>
      <c r="X195" s="114"/>
      <c r="Y195" s="179"/>
      <c r="Z195" s="175"/>
    </row>
    <row r="196" spans="1:26" x14ac:dyDescent="0.25">
      <c r="B196" s="106" t="s">
        <v>42</v>
      </c>
      <c r="C196" s="209"/>
      <c r="D196" s="209">
        <v>6</v>
      </c>
      <c r="E196" s="209">
        <v>207</v>
      </c>
      <c r="F196" s="246"/>
      <c r="G196" s="246"/>
      <c r="H196" s="246"/>
      <c r="I196" s="246"/>
      <c r="J196" s="430">
        <f t="shared" si="180"/>
        <v>6</v>
      </c>
      <c r="K196" s="431">
        <f t="shared" si="181"/>
        <v>207</v>
      </c>
      <c r="L196" s="210" t="e">
        <f t="shared" si="178"/>
        <v>#DIV/0!</v>
      </c>
      <c r="M196" s="209"/>
      <c r="N196" s="209"/>
      <c r="O196" s="363"/>
      <c r="P196" s="363"/>
      <c r="Q196" s="210" t="e">
        <f t="shared" si="179"/>
        <v>#DIV/0!</v>
      </c>
      <c r="R196" s="678"/>
      <c r="S196" s="678"/>
      <c r="T196" s="634"/>
      <c r="U196" s="640"/>
      <c r="W196" s="175"/>
      <c r="X196" s="114"/>
      <c r="Y196" s="179"/>
      <c r="Z196" s="175"/>
    </row>
    <row r="197" spans="1:26" x14ac:dyDescent="0.25">
      <c r="B197" s="106" t="s">
        <v>41</v>
      </c>
      <c r="C197" s="209"/>
      <c r="D197" s="209">
        <v>5</v>
      </c>
      <c r="E197" s="209">
        <v>175</v>
      </c>
      <c r="F197" s="246"/>
      <c r="G197" s="246"/>
      <c r="H197" s="246"/>
      <c r="I197" s="246"/>
      <c r="J197" s="430">
        <f t="shared" si="180"/>
        <v>5</v>
      </c>
      <c r="K197" s="431">
        <f t="shared" si="181"/>
        <v>175</v>
      </c>
      <c r="L197" s="210" t="e">
        <f t="shared" si="178"/>
        <v>#DIV/0!</v>
      </c>
      <c r="M197" s="209"/>
      <c r="N197" s="209"/>
      <c r="O197" s="363"/>
      <c r="P197" s="363"/>
      <c r="Q197" s="210" t="e">
        <f t="shared" si="179"/>
        <v>#DIV/0!</v>
      </c>
      <c r="R197" s="678"/>
      <c r="S197" s="678"/>
      <c r="T197" s="634"/>
      <c r="U197" s="640"/>
      <c r="W197" s="175"/>
      <c r="X197" s="114"/>
      <c r="Y197" s="179"/>
      <c r="Z197" s="175"/>
    </row>
    <row r="198" spans="1:26" x14ac:dyDescent="0.25">
      <c r="B198" s="107" t="s">
        <v>40</v>
      </c>
      <c r="C198" s="211">
        <f>SUM(C193:C197)</f>
        <v>0</v>
      </c>
      <c r="D198" s="211">
        <f t="shared" ref="D198" si="182">SUM(D193:D197)</f>
        <v>28</v>
      </c>
      <c r="E198" s="211">
        <f t="shared" ref="E198" si="183">SUM(E193:E197)</f>
        <v>996</v>
      </c>
      <c r="F198" s="211">
        <f t="shared" ref="F198" si="184">SUM(F193:F197)</f>
        <v>0</v>
      </c>
      <c r="G198" s="211">
        <f t="shared" ref="G198" si="185">SUM(G193:G197)</f>
        <v>0</v>
      </c>
      <c r="H198" s="211">
        <f t="shared" ref="H198" si="186">SUM(H193:H197)</f>
        <v>0</v>
      </c>
      <c r="I198" s="211">
        <f t="shared" ref="I198" si="187">SUM(I193:I197)</f>
        <v>0</v>
      </c>
      <c r="J198" s="430">
        <f t="shared" si="180"/>
        <v>28</v>
      </c>
      <c r="K198" s="431">
        <f t="shared" si="181"/>
        <v>996</v>
      </c>
      <c r="L198" s="210" t="e">
        <f t="shared" si="178"/>
        <v>#DIV/0!</v>
      </c>
      <c r="M198" s="211">
        <f t="shared" ref="M198:P198" si="188">SUM(M193:M197)</f>
        <v>0</v>
      </c>
      <c r="N198" s="211">
        <f t="shared" si="188"/>
        <v>0</v>
      </c>
      <c r="O198" s="211">
        <f t="shared" si="188"/>
        <v>0</v>
      </c>
      <c r="P198" s="211">
        <f t="shared" si="188"/>
        <v>0</v>
      </c>
      <c r="Q198" s="210" t="e">
        <f t="shared" si="179"/>
        <v>#DIV/0!</v>
      </c>
      <c r="R198" s="678"/>
      <c r="S198" s="678"/>
      <c r="T198" s="635"/>
      <c r="U198" s="641"/>
      <c r="V198" s="114" t="str">
        <f>IF(E198=0,"","x")</f>
        <v>x</v>
      </c>
      <c r="W198" s="175" t="str">
        <f>IF(G198=0,"","x")</f>
        <v/>
      </c>
      <c r="X198" s="114" t="str">
        <f>IF(I198=0,"","x")</f>
        <v/>
      </c>
      <c r="Y198" s="179" t="str">
        <f>IF(N198=0,"","x")</f>
        <v/>
      </c>
      <c r="Z198" s="175" t="str">
        <f>IF(P198=0,"","x")</f>
        <v/>
      </c>
    </row>
    <row r="199" spans="1:26" x14ac:dyDescent="0.25">
      <c r="D199" s="247"/>
      <c r="E199" s="247"/>
      <c r="F199" s="247"/>
      <c r="G199" s="247"/>
      <c r="H199" s="247"/>
      <c r="I199" s="247"/>
      <c r="W199" s="175"/>
      <c r="X199" s="114"/>
      <c r="Y199" s="179"/>
      <c r="Z199" s="175"/>
    </row>
    <row r="200" spans="1:26" x14ac:dyDescent="0.25">
      <c r="A200" s="251">
        <v>17</v>
      </c>
      <c r="B200" s="83" t="s">
        <v>85</v>
      </c>
      <c r="C200" s="83"/>
      <c r="D200" s="247"/>
      <c r="E200" s="250"/>
      <c r="F200" s="247"/>
      <c r="G200" s="247"/>
      <c r="H200" s="247"/>
      <c r="I200" s="247"/>
      <c r="W200" s="175"/>
      <c r="X200" s="114"/>
      <c r="Y200" s="179"/>
      <c r="Z200" s="175"/>
    </row>
    <row r="201" spans="1:26" x14ac:dyDescent="0.25">
      <c r="B201" s="3"/>
      <c r="C201" s="3"/>
      <c r="D201" s="677"/>
      <c r="E201" s="677"/>
      <c r="F201" s="677"/>
      <c r="G201" s="677"/>
      <c r="H201" s="248"/>
      <c r="I201" s="248"/>
      <c r="J201" s="675"/>
      <c r="K201" s="675"/>
      <c r="L201" s="181"/>
      <c r="M201" s="676"/>
      <c r="N201" s="676"/>
      <c r="O201" s="668"/>
      <c r="P201" s="668"/>
      <c r="Q201" s="108"/>
      <c r="R201" s="108"/>
      <c r="S201" s="109"/>
      <c r="T201" s="669"/>
      <c r="U201" s="636" t="s">
        <v>176</v>
      </c>
      <c r="W201" s="175"/>
      <c r="X201" s="114"/>
      <c r="Y201" s="179"/>
      <c r="Z201" s="175"/>
    </row>
    <row r="202" spans="1:26" x14ac:dyDescent="0.25">
      <c r="B202" s="3"/>
      <c r="C202" s="3"/>
      <c r="D202" s="249"/>
      <c r="E202" s="249"/>
      <c r="F202" s="249"/>
      <c r="G202" s="249"/>
      <c r="H202" s="249"/>
      <c r="I202" s="249"/>
      <c r="J202" s="111"/>
      <c r="K202" s="111"/>
      <c r="L202" s="111"/>
      <c r="M202" s="110"/>
      <c r="N202" s="110"/>
      <c r="O202" s="110"/>
      <c r="P202" s="110"/>
      <c r="Q202" s="183"/>
      <c r="R202" s="112"/>
      <c r="S202" s="116"/>
      <c r="T202" s="670"/>
      <c r="U202" s="637"/>
      <c r="W202" s="175"/>
      <c r="X202" s="114"/>
      <c r="Y202" s="179"/>
      <c r="Z202" s="175"/>
    </row>
    <row r="203" spans="1:26" x14ac:dyDescent="0.25">
      <c r="B203" s="106" t="s">
        <v>45</v>
      </c>
      <c r="C203" s="209">
        <v>111</v>
      </c>
      <c r="D203" s="209">
        <v>3</v>
      </c>
      <c r="E203" s="209">
        <v>111</v>
      </c>
      <c r="F203" s="246"/>
      <c r="G203" s="246"/>
      <c r="H203" s="246"/>
      <c r="I203" s="246"/>
      <c r="J203" s="430">
        <f>D203+F203+H203</f>
        <v>3</v>
      </c>
      <c r="K203" s="431">
        <f>E203+G203+I203</f>
        <v>111</v>
      </c>
      <c r="L203" s="210">
        <f t="shared" ref="L203:L208" si="189">K203/C203</f>
        <v>1</v>
      </c>
      <c r="M203" s="209"/>
      <c r="N203" s="209"/>
      <c r="O203" s="363"/>
      <c r="P203" s="363"/>
      <c r="Q203" s="210">
        <f t="shared" ref="Q203:Q208" si="190">P203/C203</f>
        <v>0</v>
      </c>
      <c r="R203" s="678"/>
      <c r="S203" s="678"/>
      <c r="T203" s="638"/>
      <c r="U203" s="639"/>
      <c r="W203" s="175"/>
      <c r="X203" s="114"/>
      <c r="Y203" s="179"/>
      <c r="Z203" s="175"/>
    </row>
    <row r="204" spans="1:26" x14ac:dyDescent="0.25">
      <c r="B204" s="106" t="s">
        <v>44</v>
      </c>
      <c r="C204" s="209">
        <v>127</v>
      </c>
      <c r="D204" s="209">
        <v>3</v>
      </c>
      <c r="E204" s="209">
        <v>127</v>
      </c>
      <c r="F204" s="246"/>
      <c r="G204" s="246"/>
      <c r="H204" s="246"/>
      <c r="I204" s="246"/>
      <c r="J204" s="430">
        <f t="shared" ref="J204:J208" si="191">D204+F204+H204</f>
        <v>3</v>
      </c>
      <c r="K204" s="431">
        <f t="shared" ref="K204:K208" si="192">E204+G204+I204</f>
        <v>127</v>
      </c>
      <c r="L204" s="210">
        <f t="shared" si="189"/>
        <v>1</v>
      </c>
      <c r="M204" s="209"/>
      <c r="N204" s="209"/>
      <c r="O204" s="363"/>
      <c r="P204" s="363"/>
      <c r="Q204" s="210">
        <f t="shared" si="190"/>
        <v>0</v>
      </c>
      <c r="R204" s="678"/>
      <c r="S204" s="678"/>
      <c r="T204" s="634"/>
      <c r="U204" s="640"/>
      <c r="W204" s="175"/>
      <c r="X204" s="114"/>
      <c r="Y204" s="179"/>
      <c r="Z204" s="175"/>
    </row>
    <row r="205" spans="1:26" x14ac:dyDescent="0.25">
      <c r="B205" s="106" t="s">
        <v>43</v>
      </c>
      <c r="C205" s="209">
        <v>115</v>
      </c>
      <c r="D205" s="209">
        <v>3</v>
      </c>
      <c r="E205" s="209">
        <v>115</v>
      </c>
      <c r="F205" s="246"/>
      <c r="G205" s="246"/>
      <c r="H205" s="246"/>
      <c r="I205" s="246"/>
      <c r="J205" s="430">
        <f t="shared" si="191"/>
        <v>3</v>
      </c>
      <c r="K205" s="431">
        <f t="shared" si="192"/>
        <v>115</v>
      </c>
      <c r="L205" s="210">
        <f t="shared" si="189"/>
        <v>1</v>
      </c>
      <c r="M205" s="209"/>
      <c r="N205" s="209"/>
      <c r="O205" s="363"/>
      <c r="P205" s="363"/>
      <c r="Q205" s="210">
        <f t="shared" si="190"/>
        <v>0</v>
      </c>
      <c r="R205" s="678"/>
      <c r="S205" s="678"/>
      <c r="T205" s="634"/>
      <c r="U205" s="640"/>
      <c r="W205" s="175"/>
      <c r="X205" s="114"/>
      <c r="Y205" s="179"/>
      <c r="Z205" s="175"/>
    </row>
    <row r="206" spans="1:26" x14ac:dyDescent="0.25">
      <c r="B206" s="106" t="s">
        <v>42</v>
      </c>
      <c r="C206" s="209">
        <v>129</v>
      </c>
      <c r="D206" s="209">
        <v>3</v>
      </c>
      <c r="E206" s="209">
        <v>129</v>
      </c>
      <c r="F206" s="246"/>
      <c r="G206" s="246"/>
      <c r="H206" s="246"/>
      <c r="I206" s="246"/>
      <c r="J206" s="430">
        <f t="shared" si="191"/>
        <v>3</v>
      </c>
      <c r="K206" s="431">
        <f t="shared" si="192"/>
        <v>129</v>
      </c>
      <c r="L206" s="210">
        <f t="shared" si="189"/>
        <v>1</v>
      </c>
      <c r="M206" s="209"/>
      <c r="N206" s="209"/>
      <c r="O206" s="363"/>
      <c r="P206" s="363"/>
      <c r="Q206" s="210">
        <f t="shared" si="190"/>
        <v>0</v>
      </c>
      <c r="R206" s="678"/>
      <c r="S206" s="678"/>
      <c r="T206" s="634"/>
      <c r="U206" s="640"/>
      <c r="W206" s="175"/>
      <c r="X206" s="114"/>
      <c r="Y206" s="179"/>
      <c r="Z206" s="175"/>
    </row>
    <row r="207" spans="1:26" x14ac:dyDescent="0.25">
      <c r="B207" s="106" t="s">
        <v>41</v>
      </c>
      <c r="C207" s="209">
        <v>84</v>
      </c>
      <c r="D207" s="209">
        <v>2</v>
      </c>
      <c r="E207" s="209">
        <v>84</v>
      </c>
      <c r="F207" s="246"/>
      <c r="G207" s="246"/>
      <c r="H207" s="246"/>
      <c r="I207" s="246"/>
      <c r="J207" s="430">
        <f t="shared" si="191"/>
        <v>2</v>
      </c>
      <c r="K207" s="431">
        <f t="shared" si="192"/>
        <v>84</v>
      </c>
      <c r="L207" s="210">
        <f t="shared" si="189"/>
        <v>1</v>
      </c>
      <c r="M207" s="209"/>
      <c r="N207" s="209"/>
      <c r="O207" s="363"/>
      <c r="P207" s="363"/>
      <c r="Q207" s="210">
        <f t="shared" si="190"/>
        <v>0</v>
      </c>
      <c r="R207" s="678"/>
      <c r="S207" s="678"/>
      <c r="T207" s="634"/>
      <c r="U207" s="640"/>
      <c r="W207" s="175"/>
      <c r="X207" s="114"/>
      <c r="Y207" s="179"/>
      <c r="Z207" s="175"/>
    </row>
    <row r="208" spans="1:26" x14ac:dyDescent="0.25">
      <c r="B208" s="107" t="s">
        <v>40</v>
      </c>
      <c r="C208" s="211">
        <f>SUM(C203:C207)</f>
        <v>566</v>
      </c>
      <c r="D208" s="211">
        <f t="shared" ref="D208" si="193">SUM(D203:D207)</f>
        <v>14</v>
      </c>
      <c r="E208" s="211">
        <f t="shared" ref="E208" si="194">SUM(E203:E207)</f>
        <v>566</v>
      </c>
      <c r="F208" s="211">
        <f t="shared" ref="F208" si="195">SUM(F203:F207)</f>
        <v>0</v>
      </c>
      <c r="G208" s="211">
        <f t="shared" ref="G208" si="196">SUM(G203:G207)</f>
        <v>0</v>
      </c>
      <c r="H208" s="211">
        <f t="shared" ref="H208" si="197">SUM(H203:H207)</f>
        <v>0</v>
      </c>
      <c r="I208" s="211">
        <f t="shared" ref="I208" si="198">SUM(I203:I207)</f>
        <v>0</v>
      </c>
      <c r="J208" s="430">
        <f t="shared" si="191"/>
        <v>14</v>
      </c>
      <c r="K208" s="431">
        <f t="shared" si="192"/>
        <v>566</v>
      </c>
      <c r="L208" s="210">
        <f t="shared" si="189"/>
        <v>1</v>
      </c>
      <c r="M208" s="211">
        <f t="shared" ref="M208:P208" si="199">SUM(M203:M207)</f>
        <v>0</v>
      </c>
      <c r="N208" s="211">
        <f t="shared" si="199"/>
        <v>0</v>
      </c>
      <c r="O208" s="211">
        <f t="shared" si="199"/>
        <v>0</v>
      </c>
      <c r="P208" s="211">
        <f t="shared" si="199"/>
        <v>0</v>
      </c>
      <c r="Q208" s="210">
        <f t="shared" si="190"/>
        <v>0</v>
      </c>
      <c r="R208" s="678"/>
      <c r="S208" s="678"/>
      <c r="T208" s="635"/>
      <c r="U208" s="641"/>
      <c r="V208" s="114" t="str">
        <f>IF(E208=0,"","x")</f>
        <v>x</v>
      </c>
      <c r="W208" s="175" t="str">
        <f>IF(G208=0,"","x")</f>
        <v/>
      </c>
      <c r="X208" s="114" t="str">
        <f>IF(I208=0,"","x")</f>
        <v/>
      </c>
      <c r="Y208" s="179" t="str">
        <f>IF(N208=0,"","x")</f>
        <v/>
      </c>
      <c r="Z208" s="175" t="str">
        <f>IF(P208=0,"","x")</f>
        <v/>
      </c>
    </row>
    <row r="209" spans="1:26" x14ac:dyDescent="0.25">
      <c r="D209" s="247"/>
      <c r="E209" s="247"/>
      <c r="F209" s="247"/>
      <c r="G209" s="247"/>
      <c r="H209" s="247"/>
      <c r="I209" s="247"/>
      <c r="W209" s="175"/>
      <c r="X209" s="114"/>
      <c r="Y209" s="179"/>
      <c r="Z209" s="175"/>
    </row>
    <row r="210" spans="1:26" x14ac:dyDescent="0.25">
      <c r="A210" s="251">
        <v>18</v>
      </c>
      <c r="B210" s="83" t="s">
        <v>117</v>
      </c>
      <c r="C210" s="83"/>
      <c r="D210" s="247"/>
      <c r="E210" s="247"/>
      <c r="F210" s="247"/>
      <c r="G210" s="247"/>
      <c r="H210" s="247"/>
      <c r="I210" s="247"/>
      <c r="W210" s="175"/>
      <c r="X210" s="114"/>
      <c r="Y210" s="179"/>
      <c r="Z210" s="175"/>
    </row>
    <row r="211" spans="1:26" x14ac:dyDescent="0.25">
      <c r="B211" s="3"/>
      <c r="C211" s="3"/>
      <c r="D211" s="677"/>
      <c r="E211" s="677"/>
      <c r="F211" s="677"/>
      <c r="G211" s="677"/>
      <c r="H211" s="248"/>
      <c r="I211" s="248"/>
      <c r="J211" s="675"/>
      <c r="K211" s="675"/>
      <c r="L211" s="181"/>
      <c r="M211" s="676"/>
      <c r="N211" s="676"/>
      <c r="O211" s="668"/>
      <c r="P211" s="668"/>
      <c r="Q211" s="108"/>
      <c r="R211" s="108"/>
      <c r="S211" s="109"/>
      <c r="T211" s="669"/>
      <c r="U211" s="636" t="s">
        <v>176</v>
      </c>
      <c r="W211" s="175"/>
      <c r="X211" s="114"/>
      <c r="Y211" s="179"/>
      <c r="Z211" s="175"/>
    </row>
    <row r="212" spans="1:26" x14ac:dyDescent="0.25">
      <c r="B212" s="3"/>
      <c r="C212" s="3"/>
      <c r="D212" s="249"/>
      <c r="E212" s="249"/>
      <c r="F212" s="249"/>
      <c r="G212" s="249"/>
      <c r="H212" s="249"/>
      <c r="I212" s="249"/>
      <c r="J212" s="111"/>
      <c r="K212" s="111"/>
      <c r="L212" s="111"/>
      <c r="M212" s="110"/>
      <c r="N212" s="110"/>
      <c r="O212" s="110"/>
      <c r="P212" s="110"/>
      <c r="Q212" s="183"/>
      <c r="R212" s="112"/>
      <c r="S212" s="116"/>
      <c r="T212" s="670"/>
      <c r="U212" s="637"/>
      <c r="W212" s="175"/>
      <c r="X212" s="114"/>
      <c r="Y212" s="179"/>
      <c r="Z212" s="175"/>
    </row>
    <row r="213" spans="1:26" ht="16.5" customHeight="1" x14ac:dyDescent="0.25">
      <c r="B213" s="106" t="s">
        <v>45</v>
      </c>
      <c r="C213" s="209"/>
      <c r="D213" s="434">
        <v>6</v>
      </c>
      <c r="E213" s="434">
        <v>241</v>
      </c>
      <c r="F213" s="246"/>
      <c r="G213" s="246"/>
      <c r="H213" s="246"/>
      <c r="I213" s="246"/>
      <c r="J213" s="430">
        <f>D213+F213+H213</f>
        <v>6</v>
      </c>
      <c r="K213" s="431">
        <f>E213+G213+I213</f>
        <v>241</v>
      </c>
      <c r="L213" s="210" t="e">
        <f t="shared" ref="L213:L218" si="200">K213/C213</f>
        <v>#DIV/0!</v>
      </c>
      <c r="M213" s="209"/>
      <c r="N213" s="209"/>
      <c r="O213" s="434">
        <v>6</v>
      </c>
      <c r="P213" s="435">
        <v>241</v>
      </c>
      <c r="Q213" s="210" t="e">
        <f t="shared" ref="Q213:Q218" si="201">P213/C213</f>
        <v>#DIV/0!</v>
      </c>
      <c r="R213" s="642">
        <v>2</v>
      </c>
      <c r="S213" s="642">
        <v>80</v>
      </c>
      <c r="T213" s="680" t="s">
        <v>310</v>
      </c>
      <c r="U213" s="642">
        <v>2</v>
      </c>
      <c r="W213" s="175"/>
      <c r="X213" s="114"/>
      <c r="Y213" s="179"/>
      <c r="Z213" s="175"/>
    </row>
    <row r="214" spans="1:26" x14ac:dyDescent="0.25">
      <c r="B214" s="106" t="s">
        <v>44</v>
      </c>
      <c r="C214" s="209"/>
      <c r="D214" s="434">
        <v>6</v>
      </c>
      <c r="E214" s="434">
        <v>243</v>
      </c>
      <c r="F214" s="246"/>
      <c r="G214" s="246"/>
      <c r="H214" s="246"/>
      <c r="I214" s="246"/>
      <c r="J214" s="430">
        <f t="shared" ref="J214:J218" si="202">D214+F214+H214</f>
        <v>6</v>
      </c>
      <c r="K214" s="431">
        <f t="shared" ref="K214:K218" si="203">E214+G214+I214</f>
        <v>243</v>
      </c>
      <c r="L214" s="210" t="e">
        <f t="shared" si="200"/>
        <v>#DIV/0!</v>
      </c>
      <c r="M214" s="209"/>
      <c r="N214" s="209"/>
      <c r="O214" s="434">
        <v>6</v>
      </c>
      <c r="P214" s="435">
        <v>243</v>
      </c>
      <c r="Q214" s="210" t="e">
        <f t="shared" si="201"/>
        <v>#DIV/0!</v>
      </c>
      <c r="R214" s="643"/>
      <c r="S214" s="643"/>
      <c r="T214" s="681"/>
      <c r="U214" s="643"/>
      <c r="W214" s="175"/>
      <c r="X214" s="114"/>
      <c r="Y214" s="179"/>
      <c r="Z214" s="175"/>
    </row>
    <row r="215" spans="1:26" x14ac:dyDescent="0.25">
      <c r="B215" s="106" t="s">
        <v>43</v>
      </c>
      <c r="C215" s="209"/>
      <c r="D215" s="434">
        <v>6</v>
      </c>
      <c r="E215" s="434">
        <v>262</v>
      </c>
      <c r="F215" s="246"/>
      <c r="G215" s="246"/>
      <c r="H215" s="246"/>
      <c r="I215" s="246"/>
      <c r="J215" s="430">
        <f t="shared" si="202"/>
        <v>6</v>
      </c>
      <c r="K215" s="431">
        <f t="shared" si="203"/>
        <v>262</v>
      </c>
      <c r="L215" s="210" t="e">
        <f t="shared" si="200"/>
        <v>#DIV/0!</v>
      </c>
      <c r="M215" s="209"/>
      <c r="N215" s="209"/>
      <c r="O215" s="434">
        <v>6</v>
      </c>
      <c r="P215" s="435">
        <v>262</v>
      </c>
      <c r="Q215" s="210" t="e">
        <f t="shared" si="201"/>
        <v>#DIV/0!</v>
      </c>
      <c r="R215" s="643"/>
      <c r="S215" s="643"/>
      <c r="T215" s="681"/>
      <c r="U215" s="643"/>
      <c r="W215" s="175"/>
      <c r="X215" s="114"/>
      <c r="Y215" s="179"/>
      <c r="Z215" s="175"/>
    </row>
    <row r="216" spans="1:26" x14ac:dyDescent="0.25">
      <c r="B216" s="106" t="s">
        <v>42</v>
      </c>
      <c r="C216" s="209"/>
      <c r="D216" s="434">
        <v>5</v>
      </c>
      <c r="E216" s="434">
        <v>213</v>
      </c>
      <c r="F216" s="246"/>
      <c r="G216" s="246"/>
      <c r="H216" s="246"/>
      <c r="I216" s="246"/>
      <c r="J216" s="430">
        <f t="shared" si="202"/>
        <v>5</v>
      </c>
      <c r="K216" s="431">
        <f t="shared" si="203"/>
        <v>213</v>
      </c>
      <c r="L216" s="210" t="e">
        <f t="shared" si="200"/>
        <v>#DIV/0!</v>
      </c>
      <c r="M216" s="209"/>
      <c r="N216" s="209"/>
      <c r="O216" s="434">
        <v>5</v>
      </c>
      <c r="P216" s="435">
        <v>213</v>
      </c>
      <c r="Q216" s="210" t="e">
        <f t="shared" si="201"/>
        <v>#DIV/0!</v>
      </c>
      <c r="R216" s="643"/>
      <c r="S216" s="643"/>
      <c r="T216" s="681"/>
      <c r="U216" s="643"/>
      <c r="W216" s="175"/>
      <c r="X216" s="114"/>
      <c r="Y216" s="179"/>
      <c r="Z216" s="175"/>
    </row>
    <row r="217" spans="1:26" x14ac:dyDescent="0.25">
      <c r="B217" s="106" t="s">
        <v>41</v>
      </c>
      <c r="C217" s="209"/>
      <c r="D217" s="434">
        <v>5</v>
      </c>
      <c r="E217" s="434">
        <v>160</v>
      </c>
      <c r="F217" s="246"/>
      <c r="G217" s="246"/>
      <c r="H217" s="246"/>
      <c r="I217" s="246"/>
      <c r="J217" s="430">
        <f t="shared" si="202"/>
        <v>5</v>
      </c>
      <c r="K217" s="431">
        <f t="shared" si="203"/>
        <v>160</v>
      </c>
      <c r="L217" s="210" t="e">
        <f t="shared" si="200"/>
        <v>#DIV/0!</v>
      </c>
      <c r="M217" s="209"/>
      <c r="N217" s="209"/>
      <c r="O217" s="434">
        <v>5</v>
      </c>
      <c r="P217" s="435">
        <v>160</v>
      </c>
      <c r="Q217" s="210" t="e">
        <f t="shared" si="201"/>
        <v>#DIV/0!</v>
      </c>
      <c r="R217" s="643"/>
      <c r="S217" s="643"/>
      <c r="T217" s="681"/>
      <c r="U217" s="643"/>
      <c r="W217" s="175"/>
      <c r="X217" s="114"/>
      <c r="Y217" s="179"/>
      <c r="Z217" s="175"/>
    </row>
    <row r="218" spans="1:26" x14ac:dyDescent="0.25">
      <c r="B218" s="107" t="s">
        <v>40</v>
      </c>
      <c r="C218" s="211">
        <f>SUM(C213:C217)</f>
        <v>0</v>
      </c>
      <c r="D218" s="211">
        <f t="shared" ref="D218" si="204">SUM(D213:D217)</f>
        <v>28</v>
      </c>
      <c r="E218" s="211">
        <f t="shared" ref="E218" si="205">SUM(E213:E217)</f>
        <v>1119</v>
      </c>
      <c r="F218" s="211">
        <f t="shared" ref="F218" si="206">SUM(F213:F217)</f>
        <v>0</v>
      </c>
      <c r="G218" s="211">
        <f t="shared" ref="G218" si="207">SUM(G213:G217)</f>
        <v>0</v>
      </c>
      <c r="H218" s="211">
        <f t="shared" ref="H218" si="208">SUM(H213:H217)</f>
        <v>0</v>
      </c>
      <c r="I218" s="211">
        <f t="shared" ref="I218" si="209">SUM(I213:I217)</f>
        <v>0</v>
      </c>
      <c r="J218" s="430">
        <f t="shared" si="202"/>
        <v>28</v>
      </c>
      <c r="K218" s="431">
        <f t="shared" si="203"/>
        <v>1119</v>
      </c>
      <c r="L218" s="210" t="e">
        <f t="shared" si="200"/>
        <v>#DIV/0!</v>
      </c>
      <c r="M218" s="211">
        <f t="shared" ref="M218:P218" si="210">SUM(M213:M217)</f>
        <v>0</v>
      </c>
      <c r="N218" s="211">
        <f t="shared" si="210"/>
        <v>0</v>
      </c>
      <c r="O218" s="211">
        <f t="shared" si="210"/>
        <v>28</v>
      </c>
      <c r="P218" s="211">
        <f t="shared" si="210"/>
        <v>1119</v>
      </c>
      <c r="Q218" s="210" t="e">
        <f t="shared" si="201"/>
        <v>#DIV/0!</v>
      </c>
      <c r="R218" s="644"/>
      <c r="S218" s="644"/>
      <c r="T218" s="682"/>
      <c r="U218" s="644"/>
      <c r="V218" s="114" t="str">
        <f>IF(E218=0,"","x")</f>
        <v>x</v>
      </c>
      <c r="W218" s="175" t="str">
        <f>IF(G218=0,"","x")</f>
        <v/>
      </c>
      <c r="X218" s="114" t="str">
        <f>IF(I218=0,"","x")</f>
        <v/>
      </c>
      <c r="Y218" s="179" t="str">
        <f>IF(N218=0,"","x")</f>
        <v/>
      </c>
      <c r="Z218" s="175" t="str">
        <f>IF(P218=0,"","x")</f>
        <v>x</v>
      </c>
    </row>
    <row r="219" spans="1:26" x14ac:dyDescent="0.25">
      <c r="D219" s="247"/>
      <c r="E219" s="247"/>
      <c r="F219" s="247"/>
      <c r="G219" s="247"/>
      <c r="H219" s="247"/>
      <c r="I219" s="247"/>
      <c r="W219" s="175"/>
      <c r="X219" s="114"/>
      <c r="Y219" s="179"/>
      <c r="Z219" s="175"/>
    </row>
    <row r="220" spans="1:26" x14ac:dyDescent="0.25">
      <c r="A220" s="251">
        <v>19</v>
      </c>
      <c r="B220" s="83" t="s">
        <v>125</v>
      </c>
      <c r="C220" s="83"/>
      <c r="D220" s="247"/>
      <c r="E220" s="247"/>
      <c r="F220" s="247"/>
      <c r="G220" s="247"/>
      <c r="H220" s="247"/>
      <c r="I220" s="247"/>
      <c r="W220" s="175"/>
      <c r="X220" s="114"/>
      <c r="Y220" s="179"/>
      <c r="Z220" s="175"/>
    </row>
    <row r="221" spans="1:26" x14ac:dyDescent="0.25">
      <c r="B221" s="3"/>
      <c r="C221" s="3"/>
      <c r="D221" s="677"/>
      <c r="E221" s="677"/>
      <c r="F221" s="677"/>
      <c r="G221" s="677"/>
      <c r="H221" s="248"/>
      <c r="I221" s="248"/>
      <c r="J221" s="675"/>
      <c r="K221" s="675"/>
      <c r="L221" s="181"/>
      <c r="M221" s="676"/>
      <c r="N221" s="676"/>
      <c r="O221" s="668"/>
      <c r="P221" s="668"/>
      <c r="Q221" s="108"/>
      <c r="R221" s="108"/>
      <c r="S221" s="109"/>
      <c r="T221" s="669"/>
      <c r="U221" s="636" t="s">
        <v>176</v>
      </c>
      <c r="W221" s="175"/>
      <c r="X221" s="114"/>
      <c r="Y221" s="179"/>
      <c r="Z221" s="175"/>
    </row>
    <row r="222" spans="1:26" x14ac:dyDescent="0.25">
      <c r="B222" s="3"/>
      <c r="C222" s="3"/>
      <c r="D222" s="249"/>
      <c r="E222" s="249"/>
      <c r="F222" s="249"/>
      <c r="G222" s="249"/>
      <c r="H222" s="249"/>
      <c r="I222" s="249"/>
      <c r="J222" s="111"/>
      <c r="K222" s="111"/>
      <c r="L222" s="111"/>
      <c r="M222" s="110"/>
      <c r="N222" s="110"/>
      <c r="O222" s="110"/>
      <c r="P222" s="110"/>
      <c r="Q222" s="183"/>
      <c r="R222" s="112"/>
      <c r="S222" s="116"/>
      <c r="T222" s="670"/>
      <c r="U222" s="637"/>
      <c r="W222" s="175"/>
      <c r="X222" s="114"/>
      <c r="Y222" s="179"/>
      <c r="Z222" s="175"/>
    </row>
    <row r="223" spans="1:26" ht="16.5" customHeight="1" x14ac:dyDescent="0.25">
      <c r="B223" s="106" t="s">
        <v>45</v>
      </c>
      <c r="C223" s="209"/>
      <c r="D223" s="209">
        <v>6</v>
      </c>
      <c r="E223" s="209">
        <v>186</v>
      </c>
      <c r="F223" s="246"/>
      <c r="G223" s="246"/>
      <c r="H223" s="246"/>
      <c r="I223" s="246"/>
      <c r="J223" s="430">
        <f>D223+F223+H223</f>
        <v>6</v>
      </c>
      <c r="K223" s="431">
        <f>E223+G223+I223</f>
        <v>186</v>
      </c>
      <c r="L223" s="210" t="e">
        <f t="shared" ref="L223:L228" si="211">K223/C223</f>
        <v>#DIV/0!</v>
      </c>
      <c r="M223" s="209">
        <v>6</v>
      </c>
      <c r="N223" s="209">
        <v>116</v>
      </c>
      <c r="O223" s="363"/>
      <c r="P223" s="363"/>
      <c r="Q223" s="210" t="e">
        <f t="shared" ref="Q223:Q228" si="212">P223/C223</f>
        <v>#DIV/0!</v>
      </c>
      <c r="R223" s="671">
        <v>2</v>
      </c>
      <c r="S223" s="671">
        <v>36</v>
      </c>
      <c r="T223" s="672" t="s">
        <v>317</v>
      </c>
      <c r="U223" s="638">
        <v>1</v>
      </c>
      <c r="W223" s="175"/>
      <c r="X223" s="114"/>
      <c r="Y223" s="179"/>
      <c r="Z223" s="175"/>
    </row>
    <row r="224" spans="1:26" x14ac:dyDescent="0.25">
      <c r="B224" s="106" t="s">
        <v>44</v>
      </c>
      <c r="C224" s="209"/>
      <c r="D224" s="209">
        <v>6</v>
      </c>
      <c r="E224" s="209">
        <v>186</v>
      </c>
      <c r="F224" s="246"/>
      <c r="G224" s="246"/>
      <c r="H224" s="246"/>
      <c r="I224" s="246"/>
      <c r="J224" s="430">
        <f t="shared" ref="J224:J228" si="213">D224+F224+H224</f>
        <v>6</v>
      </c>
      <c r="K224" s="431">
        <f t="shared" ref="K224:K228" si="214">E224+G224+I224</f>
        <v>186</v>
      </c>
      <c r="L224" s="210" t="e">
        <f t="shared" si="211"/>
        <v>#DIV/0!</v>
      </c>
      <c r="M224" s="209">
        <v>6</v>
      </c>
      <c r="N224" s="209">
        <v>117</v>
      </c>
      <c r="O224" s="363"/>
      <c r="P224" s="363"/>
      <c r="Q224" s="210" t="e">
        <f t="shared" si="212"/>
        <v>#DIV/0!</v>
      </c>
      <c r="R224" s="671"/>
      <c r="S224" s="671"/>
      <c r="T224" s="673"/>
      <c r="U224" s="634"/>
      <c r="W224" s="175"/>
      <c r="X224" s="114"/>
      <c r="Y224" s="179"/>
      <c r="Z224" s="175"/>
    </row>
    <row r="225" spans="1:29" x14ac:dyDescent="0.25">
      <c r="B225" s="106" t="s">
        <v>43</v>
      </c>
      <c r="C225" s="209"/>
      <c r="D225" s="209">
        <v>6</v>
      </c>
      <c r="E225" s="209">
        <v>201</v>
      </c>
      <c r="F225" s="246"/>
      <c r="G225" s="246"/>
      <c r="H225" s="246"/>
      <c r="I225" s="246"/>
      <c r="J225" s="430">
        <f t="shared" si="213"/>
        <v>6</v>
      </c>
      <c r="K225" s="431">
        <f t="shared" si="214"/>
        <v>201</v>
      </c>
      <c r="L225" s="210" t="e">
        <f t="shared" si="211"/>
        <v>#DIV/0!</v>
      </c>
      <c r="M225" s="209">
        <v>6</v>
      </c>
      <c r="N225" s="209">
        <v>120</v>
      </c>
      <c r="O225" s="363">
        <v>6</v>
      </c>
      <c r="P225" s="363">
        <v>201</v>
      </c>
      <c r="Q225" s="210" t="e">
        <f t="shared" si="212"/>
        <v>#DIV/0!</v>
      </c>
      <c r="R225" s="671"/>
      <c r="S225" s="671"/>
      <c r="T225" s="673"/>
      <c r="U225" s="634"/>
      <c r="W225" s="175"/>
      <c r="X225" s="114"/>
      <c r="Y225" s="179"/>
      <c r="Z225" s="175"/>
      <c r="AC225" s="83"/>
    </row>
    <row r="226" spans="1:29" x14ac:dyDescent="0.25">
      <c r="B226" s="106" t="s">
        <v>42</v>
      </c>
      <c r="C226" s="209"/>
      <c r="D226" s="209">
        <v>5</v>
      </c>
      <c r="E226" s="209">
        <v>146</v>
      </c>
      <c r="F226" s="246"/>
      <c r="G226" s="246"/>
      <c r="H226" s="246"/>
      <c r="I226" s="246"/>
      <c r="J226" s="430">
        <f t="shared" si="213"/>
        <v>5</v>
      </c>
      <c r="K226" s="431">
        <f t="shared" si="214"/>
        <v>146</v>
      </c>
      <c r="L226" s="210" t="e">
        <f t="shared" si="211"/>
        <v>#DIV/0!</v>
      </c>
      <c r="M226" s="209">
        <v>5</v>
      </c>
      <c r="N226" s="209">
        <v>73</v>
      </c>
      <c r="O226" s="363">
        <v>5</v>
      </c>
      <c r="P226" s="363">
        <v>146</v>
      </c>
      <c r="Q226" s="210" t="e">
        <f t="shared" si="212"/>
        <v>#DIV/0!</v>
      </c>
      <c r="R226" s="671"/>
      <c r="S226" s="671"/>
      <c r="T226" s="673"/>
      <c r="U226" s="634"/>
      <c r="W226" s="175"/>
      <c r="X226" s="114"/>
      <c r="Y226" s="179"/>
      <c r="Z226" s="175"/>
    </row>
    <row r="227" spans="1:29" x14ac:dyDescent="0.25">
      <c r="B227" s="106" t="s">
        <v>41</v>
      </c>
      <c r="C227" s="209"/>
      <c r="D227" s="209">
        <v>5</v>
      </c>
      <c r="E227" s="209">
        <v>136</v>
      </c>
      <c r="F227" s="246"/>
      <c r="G227" s="246"/>
      <c r="H227" s="246"/>
      <c r="I227" s="246"/>
      <c r="J227" s="430">
        <f t="shared" si="213"/>
        <v>5</v>
      </c>
      <c r="K227" s="431">
        <f t="shared" si="214"/>
        <v>136</v>
      </c>
      <c r="L227" s="210" t="e">
        <f t="shared" si="211"/>
        <v>#DIV/0!</v>
      </c>
      <c r="M227" s="209">
        <v>5</v>
      </c>
      <c r="N227" s="209">
        <v>42</v>
      </c>
      <c r="O227" s="363">
        <v>5</v>
      </c>
      <c r="P227" s="363">
        <v>136</v>
      </c>
      <c r="Q227" s="210" t="e">
        <f t="shared" si="212"/>
        <v>#DIV/0!</v>
      </c>
      <c r="R227" s="671"/>
      <c r="S227" s="671"/>
      <c r="T227" s="673"/>
      <c r="U227" s="634"/>
      <c r="W227" s="175"/>
      <c r="X227" s="114"/>
      <c r="Y227" s="179"/>
      <c r="Z227" s="175"/>
    </row>
    <row r="228" spans="1:29" x14ac:dyDescent="0.25">
      <c r="B228" s="107" t="s">
        <v>40</v>
      </c>
      <c r="C228" s="211">
        <f>SUM(C223:C227)</f>
        <v>0</v>
      </c>
      <c r="D228" s="211">
        <f t="shared" ref="D228" si="215">SUM(D223:D227)</f>
        <v>28</v>
      </c>
      <c r="E228" s="211">
        <f t="shared" ref="E228" si="216">SUM(E223:E227)</f>
        <v>855</v>
      </c>
      <c r="F228" s="211">
        <f t="shared" ref="F228" si="217">SUM(F223:F227)</f>
        <v>0</v>
      </c>
      <c r="G228" s="211">
        <f t="shared" ref="G228" si="218">SUM(G223:G227)</f>
        <v>0</v>
      </c>
      <c r="H228" s="211">
        <f t="shared" ref="H228" si="219">SUM(H223:H227)</f>
        <v>0</v>
      </c>
      <c r="I228" s="211">
        <f t="shared" ref="I228" si="220">SUM(I223:I227)</f>
        <v>0</v>
      </c>
      <c r="J228" s="430">
        <f t="shared" si="213"/>
        <v>28</v>
      </c>
      <c r="K228" s="431">
        <f t="shared" si="214"/>
        <v>855</v>
      </c>
      <c r="L228" s="210" t="e">
        <f t="shared" si="211"/>
        <v>#DIV/0!</v>
      </c>
      <c r="M228" s="211">
        <f t="shared" ref="M228:P228" si="221">SUM(M223:M227)</f>
        <v>28</v>
      </c>
      <c r="N228" s="211">
        <f t="shared" si="221"/>
        <v>468</v>
      </c>
      <c r="O228" s="211">
        <f t="shared" si="221"/>
        <v>16</v>
      </c>
      <c r="P228" s="211">
        <f t="shared" si="221"/>
        <v>483</v>
      </c>
      <c r="Q228" s="210" t="e">
        <f t="shared" si="212"/>
        <v>#DIV/0!</v>
      </c>
      <c r="R228" s="671"/>
      <c r="S228" s="671"/>
      <c r="T228" s="674"/>
      <c r="U228" s="635"/>
      <c r="V228" s="114" t="str">
        <f>IF(E228=0,"","x")</f>
        <v>x</v>
      </c>
      <c r="W228" s="175" t="str">
        <f>IF(G228=0,"","x")</f>
        <v/>
      </c>
      <c r="X228" s="114" t="str">
        <f>IF(I228=0,"","x")</f>
        <v/>
      </c>
      <c r="Y228" s="179" t="str">
        <f>IF(N228=0,"","x")</f>
        <v>x</v>
      </c>
      <c r="Z228" s="175" t="str">
        <f>IF(P228=0,"","x")</f>
        <v>x</v>
      </c>
    </row>
    <row r="229" spans="1:29" x14ac:dyDescent="0.25">
      <c r="D229" s="247"/>
      <c r="E229" s="247"/>
      <c r="F229" s="247"/>
      <c r="G229" s="247"/>
      <c r="H229" s="247"/>
      <c r="I229" s="247"/>
      <c r="W229" s="175"/>
      <c r="X229" s="114"/>
      <c r="Y229" s="179"/>
      <c r="Z229" s="175"/>
    </row>
    <row r="230" spans="1:29" x14ac:dyDescent="0.25">
      <c r="A230" s="251">
        <v>20</v>
      </c>
      <c r="B230" s="83" t="s">
        <v>126</v>
      </c>
      <c r="C230" s="83"/>
      <c r="D230" s="247"/>
      <c r="E230" s="247"/>
      <c r="F230" s="247"/>
      <c r="G230" s="247"/>
      <c r="H230" s="247"/>
      <c r="I230" s="247"/>
      <c r="W230" s="175"/>
      <c r="X230" s="114"/>
      <c r="Y230" s="179"/>
      <c r="Z230" s="175"/>
    </row>
    <row r="231" spans="1:29" x14ac:dyDescent="0.25">
      <c r="B231" s="3"/>
      <c r="C231" s="3"/>
      <c r="D231" s="677"/>
      <c r="E231" s="677"/>
      <c r="F231" s="677"/>
      <c r="G231" s="677"/>
      <c r="H231" s="248"/>
      <c r="I231" s="248"/>
      <c r="J231" s="675"/>
      <c r="K231" s="675"/>
      <c r="L231" s="181"/>
      <c r="M231" s="676"/>
      <c r="N231" s="676"/>
      <c r="O231" s="668"/>
      <c r="P231" s="668"/>
      <c r="Q231" s="108"/>
      <c r="R231" s="108"/>
      <c r="S231" s="109"/>
      <c r="T231" s="669"/>
      <c r="U231" s="636" t="s">
        <v>176</v>
      </c>
      <c r="W231" s="175"/>
      <c r="X231" s="114"/>
      <c r="Y231" s="179"/>
      <c r="Z231" s="175"/>
    </row>
    <row r="232" spans="1:29" x14ac:dyDescent="0.25">
      <c r="B232" s="3"/>
      <c r="C232" s="3"/>
      <c r="D232" s="249"/>
      <c r="E232" s="249"/>
      <c r="F232" s="249"/>
      <c r="G232" s="249"/>
      <c r="H232" s="249"/>
      <c r="I232" s="249"/>
      <c r="J232" s="111"/>
      <c r="K232" s="111"/>
      <c r="L232" s="111"/>
      <c r="M232" s="110"/>
      <c r="N232" s="110"/>
      <c r="O232" s="110"/>
      <c r="P232" s="110"/>
      <c r="Q232" s="183"/>
      <c r="R232" s="112"/>
      <c r="S232" s="116"/>
      <c r="T232" s="670"/>
      <c r="U232" s="637"/>
      <c r="W232" s="175"/>
      <c r="X232" s="114"/>
      <c r="Y232" s="179"/>
      <c r="Z232" s="175"/>
    </row>
    <row r="233" spans="1:29" ht="16.5" customHeight="1" x14ac:dyDescent="0.25">
      <c r="B233" s="106" t="s">
        <v>45</v>
      </c>
      <c r="C233" s="209">
        <v>154</v>
      </c>
      <c r="D233" s="209">
        <v>5</v>
      </c>
      <c r="E233" s="209">
        <v>154</v>
      </c>
      <c r="F233" s="246"/>
      <c r="G233" s="246"/>
      <c r="H233" s="246"/>
      <c r="I233" s="246"/>
      <c r="J233" s="430">
        <f>D233+F233+H233</f>
        <v>5</v>
      </c>
      <c r="K233" s="431">
        <f>E233+G233+I233</f>
        <v>154</v>
      </c>
      <c r="L233" s="210">
        <f t="shared" ref="L233:L238" si="222">K233/C233</f>
        <v>1</v>
      </c>
      <c r="M233" s="209">
        <v>5</v>
      </c>
      <c r="N233" s="209">
        <v>49</v>
      </c>
      <c r="O233" s="363"/>
      <c r="P233" s="363"/>
      <c r="Q233" s="210">
        <f t="shared" ref="Q233:Q238" si="223">P233/C233</f>
        <v>0</v>
      </c>
      <c r="R233" s="671">
        <v>1</v>
      </c>
      <c r="S233" s="671">
        <v>40</v>
      </c>
      <c r="T233" s="672" t="s">
        <v>310</v>
      </c>
      <c r="U233" s="638">
        <v>1</v>
      </c>
      <c r="W233" s="175"/>
      <c r="X233" s="114"/>
      <c r="Y233" s="179"/>
      <c r="Z233" s="175"/>
    </row>
    <row r="234" spans="1:29" x14ac:dyDescent="0.25">
      <c r="B234" s="106" t="s">
        <v>44</v>
      </c>
      <c r="C234" s="209">
        <v>152</v>
      </c>
      <c r="D234" s="209">
        <v>4</v>
      </c>
      <c r="E234" s="209">
        <v>152</v>
      </c>
      <c r="F234" s="246"/>
      <c r="G234" s="246"/>
      <c r="H234" s="246"/>
      <c r="I234" s="246"/>
      <c r="J234" s="430">
        <f t="shared" ref="J234:J238" si="224">D234+F234+H234</f>
        <v>4</v>
      </c>
      <c r="K234" s="431">
        <f t="shared" ref="K234:K238" si="225">E234+G234+I234</f>
        <v>152</v>
      </c>
      <c r="L234" s="210">
        <f t="shared" si="222"/>
        <v>1</v>
      </c>
      <c r="M234" s="209">
        <v>4</v>
      </c>
      <c r="N234" s="209">
        <v>42</v>
      </c>
      <c r="O234" s="363"/>
      <c r="P234" s="363"/>
      <c r="Q234" s="210">
        <f t="shared" si="223"/>
        <v>0</v>
      </c>
      <c r="R234" s="671"/>
      <c r="S234" s="671"/>
      <c r="T234" s="673"/>
      <c r="U234" s="634"/>
      <c r="W234" s="175"/>
      <c r="X234" s="114"/>
      <c r="Y234" s="179"/>
      <c r="Z234" s="175"/>
    </row>
    <row r="235" spans="1:29" x14ac:dyDescent="0.25">
      <c r="B235" s="106" t="s">
        <v>43</v>
      </c>
      <c r="C235" s="209">
        <v>190</v>
      </c>
      <c r="D235" s="209">
        <v>5</v>
      </c>
      <c r="E235" s="209">
        <v>190</v>
      </c>
      <c r="F235" s="246"/>
      <c r="G235" s="246"/>
      <c r="H235" s="246"/>
      <c r="I235" s="246"/>
      <c r="J235" s="430">
        <f t="shared" si="224"/>
        <v>5</v>
      </c>
      <c r="K235" s="431">
        <f t="shared" si="225"/>
        <v>190</v>
      </c>
      <c r="L235" s="210">
        <f t="shared" si="222"/>
        <v>1</v>
      </c>
      <c r="M235" s="209">
        <v>5</v>
      </c>
      <c r="N235" s="209">
        <v>43</v>
      </c>
      <c r="O235" s="363">
        <v>5</v>
      </c>
      <c r="P235" s="363">
        <v>190</v>
      </c>
      <c r="Q235" s="210">
        <f t="shared" si="223"/>
        <v>1</v>
      </c>
      <c r="R235" s="671"/>
      <c r="S235" s="671"/>
      <c r="T235" s="673"/>
      <c r="U235" s="634"/>
      <c r="W235" s="175"/>
      <c r="X235" s="114"/>
      <c r="Y235" s="179"/>
      <c r="Z235" s="175"/>
    </row>
    <row r="236" spans="1:29" x14ac:dyDescent="0.25">
      <c r="B236" s="106" t="s">
        <v>42</v>
      </c>
      <c r="C236" s="209">
        <v>162</v>
      </c>
      <c r="D236" s="209">
        <v>4</v>
      </c>
      <c r="E236" s="209">
        <v>162</v>
      </c>
      <c r="F236" s="246"/>
      <c r="G236" s="246"/>
      <c r="H236" s="246"/>
      <c r="I236" s="246"/>
      <c r="J236" s="430">
        <f t="shared" si="224"/>
        <v>4</v>
      </c>
      <c r="K236" s="431">
        <f t="shared" si="225"/>
        <v>162</v>
      </c>
      <c r="L236" s="210">
        <f t="shared" si="222"/>
        <v>1</v>
      </c>
      <c r="M236" s="209">
        <v>3</v>
      </c>
      <c r="N236" s="209">
        <v>18</v>
      </c>
      <c r="O236" s="363">
        <v>4</v>
      </c>
      <c r="P236" s="363">
        <v>162</v>
      </c>
      <c r="Q236" s="210">
        <f t="shared" si="223"/>
        <v>1</v>
      </c>
      <c r="R236" s="671"/>
      <c r="S236" s="671"/>
      <c r="T236" s="673"/>
      <c r="U236" s="634"/>
      <c r="W236" s="175"/>
      <c r="X236" s="114"/>
      <c r="Y236" s="179"/>
      <c r="Z236" s="175"/>
    </row>
    <row r="237" spans="1:29" x14ac:dyDescent="0.25">
      <c r="B237" s="106" t="s">
        <v>41</v>
      </c>
      <c r="C237" s="209">
        <v>147</v>
      </c>
      <c r="D237" s="209">
        <v>4</v>
      </c>
      <c r="E237" s="209">
        <v>147</v>
      </c>
      <c r="F237" s="246"/>
      <c r="G237" s="246"/>
      <c r="H237" s="246"/>
      <c r="I237" s="246"/>
      <c r="J237" s="430">
        <f t="shared" si="224"/>
        <v>4</v>
      </c>
      <c r="K237" s="431">
        <f t="shared" si="225"/>
        <v>147</v>
      </c>
      <c r="L237" s="210">
        <f t="shared" si="222"/>
        <v>1</v>
      </c>
      <c r="M237" s="209">
        <v>3</v>
      </c>
      <c r="N237" s="209">
        <v>12</v>
      </c>
      <c r="O237" s="363">
        <v>4</v>
      </c>
      <c r="P237" s="363">
        <v>147</v>
      </c>
      <c r="Q237" s="210">
        <f t="shared" si="223"/>
        <v>1</v>
      </c>
      <c r="R237" s="671"/>
      <c r="S237" s="671"/>
      <c r="T237" s="673"/>
      <c r="U237" s="634"/>
      <c r="W237" s="175"/>
      <c r="X237" s="114"/>
      <c r="Y237" s="179"/>
      <c r="Z237" s="175"/>
    </row>
    <row r="238" spans="1:29" x14ac:dyDescent="0.25">
      <c r="B238" s="107" t="s">
        <v>40</v>
      </c>
      <c r="C238" s="211">
        <f>SUM(C233:C237)</f>
        <v>805</v>
      </c>
      <c r="D238" s="211">
        <f t="shared" ref="D238" si="226">SUM(D233:D237)</f>
        <v>22</v>
      </c>
      <c r="E238" s="211">
        <f t="shared" ref="E238" si="227">SUM(E233:E237)</f>
        <v>805</v>
      </c>
      <c r="F238" s="211">
        <f t="shared" ref="F238" si="228">SUM(F233:F237)</f>
        <v>0</v>
      </c>
      <c r="G238" s="211">
        <f t="shared" ref="G238" si="229">SUM(G233:G237)</f>
        <v>0</v>
      </c>
      <c r="H238" s="211">
        <f t="shared" ref="H238" si="230">SUM(H233:H237)</f>
        <v>0</v>
      </c>
      <c r="I238" s="211">
        <f t="shared" ref="I238" si="231">SUM(I233:I237)</f>
        <v>0</v>
      </c>
      <c r="J238" s="430">
        <f t="shared" si="224"/>
        <v>22</v>
      </c>
      <c r="K238" s="431">
        <f t="shared" si="225"/>
        <v>805</v>
      </c>
      <c r="L238" s="210">
        <f t="shared" si="222"/>
        <v>1</v>
      </c>
      <c r="M238" s="211">
        <f t="shared" ref="M238:P238" si="232">SUM(M233:M237)</f>
        <v>20</v>
      </c>
      <c r="N238" s="211">
        <f t="shared" si="232"/>
        <v>164</v>
      </c>
      <c r="O238" s="211">
        <f t="shared" si="232"/>
        <v>13</v>
      </c>
      <c r="P238" s="211">
        <f t="shared" si="232"/>
        <v>499</v>
      </c>
      <c r="Q238" s="210">
        <f t="shared" si="223"/>
        <v>0.61987577639751557</v>
      </c>
      <c r="R238" s="671"/>
      <c r="S238" s="671"/>
      <c r="T238" s="674"/>
      <c r="U238" s="635"/>
      <c r="V238" s="114" t="str">
        <f>IF(E238=0,"","x")</f>
        <v>x</v>
      </c>
      <c r="W238" s="175" t="str">
        <f>IF(G238=0,"","x")</f>
        <v/>
      </c>
      <c r="X238" s="114" t="str">
        <f>IF(I238=0,"","x")</f>
        <v/>
      </c>
      <c r="Y238" s="179" t="str">
        <f>IF(N238=0,"","x")</f>
        <v>x</v>
      </c>
      <c r="Z238" s="175" t="str">
        <f>IF(P238=0,"","x")</f>
        <v>x</v>
      </c>
    </row>
    <row r="239" spans="1:29" x14ac:dyDescent="0.25">
      <c r="D239" s="247"/>
      <c r="E239" s="247"/>
      <c r="F239" s="247"/>
      <c r="G239" s="247"/>
      <c r="H239" s="247"/>
      <c r="I239" s="247"/>
      <c r="W239" s="175"/>
      <c r="X239" s="114"/>
      <c r="Y239" s="179"/>
      <c r="Z239" s="175"/>
    </row>
    <row r="240" spans="1:29" x14ac:dyDescent="0.25">
      <c r="A240" s="251">
        <v>21</v>
      </c>
      <c r="B240" s="83" t="s">
        <v>127</v>
      </c>
      <c r="C240" s="83"/>
      <c r="D240" s="247"/>
      <c r="E240" s="247"/>
      <c r="F240" s="247"/>
      <c r="G240" s="247"/>
      <c r="H240" s="247"/>
      <c r="I240" s="247"/>
      <c r="W240" s="175"/>
      <c r="X240" s="114"/>
      <c r="Y240" s="179"/>
      <c r="Z240" s="175"/>
    </row>
    <row r="241" spans="1:26" x14ac:dyDescent="0.25">
      <c r="B241" s="3"/>
      <c r="C241" s="3"/>
      <c r="D241" s="677"/>
      <c r="E241" s="677"/>
      <c r="F241" s="677"/>
      <c r="G241" s="677"/>
      <c r="H241" s="248"/>
      <c r="I241" s="248"/>
      <c r="J241" s="675"/>
      <c r="K241" s="675"/>
      <c r="L241" s="181"/>
      <c r="M241" s="676"/>
      <c r="N241" s="676"/>
      <c r="O241" s="668"/>
      <c r="P241" s="668"/>
      <c r="Q241" s="108"/>
      <c r="R241" s="108"/>
      <c r="S241" s="109"/>
      <c r="T241" s="669"/>
      <c r="U241" s="636" t="s">
        <v>176</v>
      </c>
      <c r="W241" s="175"/>
      <c r="X241" s="114"/>
      <c r="Y241" s="179"/>
      <c r="Z241" s="175"/>
    </row>
    <row r="242" spans="1:26" x14ac:dyDescent="0.25">
      <c r="B242" s="3"/>
      <c r="C242" s="3"/>
      <c r="D242" s="249"/>
      <c r="E242" s="249"/>
      <c r="F242" s="249"/>
      <c r="G242" s="249"/>
      <c r="H242" s="249"/>
      <c r="I242" s="249"/>
      <c r="J242" s="111"/>
      <c r="K242" s="111"/>
      <c r="L242" s="111"/>
      <c r="M242" s="110"/>
      <c r="N242" s="110"/>
      <c r="O242" s="110"/>
      <c r="P242" s="110"/>
      <c r="Q242" s="183"/>
      <c r="R242" s="112"/>
      <c r="S242" s="116"/>
      <c r="T242" s="670"/>
      <c r="U242" s="637"/>
      <c r="W242" s="175"/>
      <c r="X242" s="114"/>
      <c r="Y242" s="179"/>
      <c r="Z242" s="175"/>
    </row>
    <row r="243" spans="1:26" ht="16.5" customHeight="1" x14ac:dyDescent="0.25">
      <c r="B243" s="106" t="s">
        <v>45</v>
      </c>
      <c r="C243" s="209"/>
      <c r="D243" s="209">
        <v>3</v>
      </c>
      <c r="E243" s="209">
        <v>100</v>
      </c>
      <c r="F243" s="246"/>
      <c r="G243" s="246"/>
      <c r="H243" s="246"/>
      <c r="I243" s="246"/>
      <c r="J243" s="430">
        <f>D243+F243+H243</f>
        <v>3</v>
      </c>
      <c r="K243" s="431">
        <f>E243+G243+I243</f>
        <v>100</v>
      </c>
      <c r="L243" s="210" t="e">
        <f t="shared" ref="L243:L248" si="233">K243/C243</f>
        <v>#DIV/0!</v>
      </c>
      <c r="M243" s="209"/>
      <c r="N243" s="209"/>
      <c r="O243" s="363"/>
      <c r="P243" s="363"/>
      <c r="Q243" s="210" t="e">
        <f t="shared" ref="Q243:Q248" si="234">P243/C243</f>
        <v>#DIV/0!</v>
      </c>
      <c r="R243" s="671">
        <v>1</v>
      </c>
      <c r="S243" s="671">
        <v>32</v>
      </c>
      <c r="T243" s="672" t="s">
        <v>318</v>
      </c>
      <c r="U243" s="638">
        <v>1</v>
      </c>
      <c r="W243" s="175"/>
      <c r="X243" s="114"/>
      <c r="Y243" s="179"/>
      <c r="Z243" s="175"/>
    </row>
    <row r="244" spans="1:26" x14ac:dyDescent="0.25">
      <c r="B244" s="106" t="s">
        <v>44</v>
      </c>
      <c r="C244" s="209"/>
      <c r="D244" s="209">
        <v>3</v>
      </c>
      <c r="E244" s="209">
        <v>83</v>
      </c>
      <c r="F244" s="246"/>
      <c r="G244" s="246"/>
      <c r="H244" s="246"/>
      <c r="I244" s="246"/>
      <c r="J244" s="430">
        <f t="shared" ref="J244:J248" si="235">D244+F244+H244</f>
        <v>3</v>
      </c>
      <c r="K244" s="431">
        <f t="shared" ref="K244:K248" si="236">E244+G244+I244</f>
        <v>83</v>
      </c>
      <c r="L244" s="210" t="e">
        <f t="shared" si="233"/>
        <v>#DIV/0!</v>
      </c>
      <c r="M244" s="209"/>
      <c r="N244" s="209"/>
      <c r="O244" s="363"/>
      <c r="P244" s="363"/>
      <c r="Q244" s="210" t="e">
        <f t="shared" si="234"/>
        <v>#DIV/0!</v>
      </c>
      <c r="R244" s="671"/>
      <c r="S244" s="671"/>
      <c r="T244" s="634"/>
      <c r="U244" s="634"/>
      <c r="W244" s="175"/>
      <c r="X244" s="114"/>
      <c r="Y244" s="179"/>
      <c r="Z244" s="175"/>
    </row>
    <row r="245" spans="1:26" x14ac:dyDescent="0.25">
      <c r="B245" s="106" t="s">
        <v>43</v>
      </c>
      <c r="C245" s="209"/>
      <c r="D245" s="209">
        <v>3</v>
      </c>
      <c r="E245" s="209">
        <v>119</v>
      </c>
      <c r="F245" s="246"/>
      <c r="G245" s="246"/>
      <c r="H245" s="246"/>
      <c r="I245" s="246"/>
      <c r="J245" s="430">
        <f t="shared" si="235"/>
        <v>3</v>
      </c>
      <c r="K245" s="431">
        <f t="shared" si="236"/>
        <v>119</v>
      </c>
      <c r="L245" s="210" t="e">
        <f t="shared" si="233"/>
        <v>#DIV/0!</v>
      </c>
      <c r="M245" s="209"/>
      <c r="N245" s="209"/>
      <c r="O245" s="363">
        <v>3</v>
      </c>
      <c r="P245" s="363">
        <v>119</v>
      </c>
      <c r="Q245" s="210" t="e">
        <f t="shared" si="234"/>
        <v>#DIV/0!</v>
      </c>
      <c r="R245" s="671"/>
      <c r="S245" s="671"/>
      <c r="T245" s="634"/>
      <c r="U245" s="634"/>
      <c r="W245" s="175"/>
      <c r="X245" s="114"/>
      <c r="Y245" s="179"/>
      <c r="Z245" s="175"/>
    </row>
    <row r="246" spans="1:26" x14ac:dyDescent="0.25">
      <c r="B246" s="106" t="s">
        <v>42</v>
      </c>
      <c r="C246" s="209"/>
      <c r="D246" s="209">
        <v>3</v>
      </c>
      <c r="E246" s="209">
        <v>99</v>
      </c>
      <c r="F246" s="246"/>
      <c r="G246" s="246"/>
      <c r="H246" s="246"/>
      <c r="I246" s="246"/>
      <c r="J246" s="430">
        <f t="shared" si="235"/>
        <v>3</v>
      </c>
      <c r="K246" s="431">
        <f t="shared" si="236"/>
        <v>99</v>
      </c>
      <c r="L246" s="210" t="e">
        <f t="shared" si="233"/>
        <v>#DIV/0!</v>
      </c>
      <c r="M246" s="209"/>
      <c r="N246" s="209"/>
      <c r="O246" s="363">
        <v>3</v>
      </c>
      <c r="P246" s="363">
        <v>99</v>
      </c>
      <c r="Q246" s="210" t="e">
        <f t="shared" si="234"/>
        <v>#DIV/0!</v>
      </c>
      <c r="R246" s="671"/>
      <c r="S246" s="671"/>
      <c r="T246" s="634"/>
      <c r="U246" s="634"/>
      <c r="W246" s="175"/>
      <c r="X246" s="114"/>
      <c r="Y246" s="179"/>
      <c r="Z246" s="175"/>
    </row>
    <row r="247" spans="1:26" x14ac:dyDescent="0.25">
      <c r="B247" s="106" t="s">
        <v>41</v>
      </c>
      <c r="C247" s="209"/>
      <c r="D247" s="209">
        <v>3</v>
      </c>
      <c r="E247" s="209">
        <v>90</v>
      </c>
      <c r="F247" s="246"/>
      <c r="G247" s="246"/>
      <c r="H247" s="246"/>
      <c r="I247" s="246"/>
      <c r="J247" s="430">
        <f t="shared" si="235"/>
        <v>3</v>
      </c>
      <c r="K247" s="431">
        <f t="shared" si="236"/>
        <v>90</v>
      </c>
      <c r="L247" s="210" t="e">
        <f t="shared" si="233"/>
        <v>#DIV/0!</v>
      </c>
      <c r="M247" s="209"/>
      <c r="N247" s="209"/>
      <c r="O247" s="363">
        <v>3</v>
      </c>
      <c r="P247" s="363">
        <v>90</v>
      </c>
      <c r="Q247" s="210" t="e">
        <f t="shared" si="234"/>
        <v>#DIV/0!</v>
      </c>
      <c r="R247" s="671"/>
      <c r="S247" s="671"/>
      <c r="T247" s="634"/>
      <c r="U247" s="634"/>
      <c r="W247" s="175"/>
      <c r="X247" s="114"/>
      <c r="Y247" s="179"/>
      <c r="Z247" s="175"/>
    </row>
    <row r="248" spans="1:26" x14ac:dyDescent="0.25">
      <c r="B248" s="107" t="s">
        <v>40</v>
      </c>
      <c r="C248" s="211">
        <f>SUM(C243:C247)</f>
        <v>0</v>
      </c>
      <c r="D248" s="211">
        <f t="shared" ref="D248" si="237">SUM(D243:D247)</f>
        <v>15</v>
      </c>
      <c r="E248" s="211">
        <f t="shared" ref="E248" si="238">SUM(E243:E247)</f>
        <v>491</v>
      </c>
      <c r="F248" s="211">
        <f t="shared" ref="F248" si="239">SUM(F243:F247)</f>
        <v>0</v>
      </c>
      <c r="G248" s="211">
        <f t="shared" ref="G248" si="240">SUM(G243:G247)</f>
        <v>0</v>
      </c>
      <c r="H248" s="211">
        <f t="shared" ref="H248" si="241">SUM(H243:H247)</f>
        <v>0</v>
      </c>
      <c r="I248" s="211">
        <f t="shared" ref="I248" si="242">SUM(I243:I247)</f>
        <v>0</v>
      </c>
      <c r="J248" s="430">
        <f t="shared" si="235"/>
        <v>15</v>
      </c>
      <c r="K248" s="431">
        <f t="shared" si="236"/>
        <v>491</v>
      </c>
      <c r="L248" s="210" t="e">
        <f t="shared" si="233"/>
        <v>#DIV/0!</v>
      </c>
      <c r="M248" s="211">
        <f t="shared" ref="M248:P248" si="243">SUM(M243:M247)</f>
        <v>0</v>
      </c>
      <c r="N248" s="211">
        <f t="shared" si="243"/>
        <v>0</v>
      </c>
      <c r="O248" s="211">
        <f t="shared" si="243"/>
        <v>9</v>
      </c>
      <c r="P248" s="211">
        <f t="shared" si="243"/>
        <v>308</v>
      </c>
      <c r="Q248" s="210" t="e">
        <f t="shared" si="234"/>
        <v>#DIV/0!</v>
      </c>
      <c r="R248" s="671"/>
      <c r="S248" s="671"/>
      <c r="T248" s="635"/>
      <c r="U248" s="635"/>
      <c r="V248" s="114" t="str">
        <f>IF(E248=0,"","x")</f>
        <v>x</v>
      </c>
      <c r="W248" s="175" t="str">
        <f>IF(G248=0,"","x")</f>
        <v/>
      </c>
      <c r="X248" s="114" t="str">
        <f>IF(I248=0,"","x")</f>
        <v/>
      </c>
      <c r="Y248" s="179" t="str">
        <f>IF(N248=0,"","x")</f>
        <v/>
      </c>
      <c r="Z248" s="175" t="str">
        <f>IF(P248=0,"","x")</f>
        <v>x</v>
      </c>
    </row>
    <row r="249" spans="1:26" x14ac:dyDescent="0.25">
      <c r="D249" s="247"/>
      <c r="E249" s="247"/>
      <c r="F249" s="247"/>
      <c r="G249" s="247"/>
      <c r="H249" s="247"/>
      <c r="I249" s="247"/>
      <c r="W249" s="175"/>
      <c r="X249" s="114"/>
      <c r="Y249" s="179"/>
      <c r="Z249" s="175"/>
    </row>
    <row r="250" spans="1:26" x14ac:dyDescent="0.25">
      <c r="A250" s="251">
        <v>22</v>
      </c>
      <c r="B250" s="83" t="s">
        <v>89</v>
      </c>
      <c r="C250" s="83"/>
      <c r="D250" s="247"/>
      <c r="E250" s="247"/>
      <c r="F250" s="247"/>
      <c r="G250" s="247"/>
      <c r="H250" s="247"/>
      <c r="I250" s="247"/>
      <c r="W250" s="175"/>
      <c r="X250" s="114"/>
      <c r="Y250" s="179"/>
      <c r="Z250" s="175"/>
    </row>
    <row r="251" spans="1:26" x14ac:dyDescent="0.25">
      <c r="B251" s="3"/>
      <c r="C251" s="3"/>
      <c r="D251" s="677"/>
      <c r="E251" s="677"/>
      <c r="F251" s="677"/>
      <c r="G251" s="677"/>
      <c r="H251" s="248"/>
      <c r="I251" s="248"/>
      <c r="J251" s="675"/>
      <c r="K251" s="675"/>
      <c r="L251" s="181"/>
      <c r="M251" s="676"/>
      <c r="N251" s="676"/>
      <c r="O251" s="668"/>
      <c r="P251" s="668"/>
      <c r="Q251" s="108"/>
      <c r="R251" s="108"/>
      <c r="S251" s="109"/>
      <c r="T251" s="669"/>
      <c r="U251" s="636" t="s">
        <v>176</v>
      </c>
      <c r="W251" s="175"/>
      <c r="X251" s="114"/>
      <c r="Y251" s="179"/>
      <c r="Z251" s="175"/>
    </row>
    <row r="252" spans="1:26" x14ac:dyDescent="0.25">
      <c r="B252" s="3"/>
      <c r="C252" s="3"/>
      <c r="D252" s="249"/>
      <c r="E252" s="249"/>
      <c r="F252" s="249"/>
      <c r="G252" s="249"/>
      <c r="H252" s="249"/>
      <c r="I252" s="249"/>
      <c r="J252" s="111"/>
      <c r="K252" s="111"/>
      <c r="L252" s="111"/>
      <c r="M252" s="110"/>
      <c r="N252" s="110"/>
      <c r="O252" s="110"/>
      <c r="P252" s="110"/>
      <c r="Q252" s="183"/>
      <c r="R252" s="112"/>
      <c r="S252" s="116"/>
      <c r="T252" s="670"/>
      <c r="U252" s="637"/>
      <c r="W252" s="175"/>
      <c r="X252" s="114"/>
      <c r="Y252" s="179"/>
      <c r="Z252" s="175"/>
    </row>
    <row r="253" spans="1:26" x14ac:dyDescent="0.25">
      <c r="B253" s="106" t="s">
        <v>45</v>
      </c>
      <c r="C253" s="209">
        <v>95</v>
      </c>
      <c r="D253" s="209"/>
      <c r="E253" s="209"/>
      <c r="F253" s="209">
        <v>3</v>
      </c>
      <c r="G253" s="209">
        <v>95</v>
      </c>
      <c r="H253" s="246"/>
      <c r="I253" s="246"/>
      <c r="J253" s="430">
        <f>D253+F253+H253</f>
        <v>3</v>
      </c>
      <c r="K253" s="431">
        <f>E253+G253+I253</f>
        <v>95</v>
      </c>
      <c r="L253" s="210">
        <f t="shared" ref="L253:L258" si="244">K253/C253</f>
        <v>1</v>
      </c>
      <c r="M253" s="209">
        <v>3</v>
      </c>
      <c r="N253" s="209">
        <v>95</v>
      </c>
      <c r="O253" s="363"/>
      <c r="P253" s="363"/>
      <c r="Q253" s="210">
        <f t="shared" ref="Q253:Q258" si="245">P253/C253</f>
        <v>0</v>
      </c>
      <c r="R253" s="671">
        <v>1</v>
      </c>
      <c r="S253" s="671">
        <v>30</v>
      </c>
      <c r="T253" s="672" t="s">
        <v>311</v>
      </c>
      <c r="U253" s="638">
        <v>1</v>
      </c>
      <c r="V253" s="467"/>
      <c r="W253" s="468"/>
      <c r="X253" s="114"/>
      <c r="Y253" s="469"/>
      <c r="Z253" s="468"/>
    </row>
    <row r="254" spans="1:26" x14ac:dyDescent="0.25">
      <c r="B254" s="106" t="s">
        <v>44</v>
      </c>
      <c r="C254" s="209">
        <v>105</v>
      </c>
      <c r="D254" s="209"/>
      <c r="E254" s="209"/>
      <c r="F254" s="209">
        <v>3</v>
      </c>
      <c r="G254" s="209">
        <v>105</v>
      </c>
      <c r="H254" s="246"/>
      <c r="I254" s="246"/>
      <c r="J254" s="430">
        <f t="shared" ref="J254:J258" si="246">D254+F254+H254</f>
        <v>3</v>
      </c>
      <c r="K254" s="431">
        <f t="shared" ref="K254:K258" si="247">E254+G254+I254</f>
        <v>105</v>
      </c>
      <c r="L254" s="210">
        <f t="shared" si="244"/>
        <v>1</v>
      </c>
      <c r="M254" s="209">
        <v>3</v>
      </c>
      <c r="N254" s="209">
        <v>105</v>
      </c>
      <c r="O254" s="363"/>
      <c r="P254" s="363"/>
      <c r="Q254" s="210">
        <f t="shared" si="245"/>
        <v>0</v>
      </c>
      <c r="R254" s="671"/>
      <c r="S254" s="671"/>
      <c r="T254" s="673"/>
      <c r="U254" s="634"/>
      <c r="W254" s="175"/>
      <c r="X254" s="114"/>
      <c r="Y254" s="179"/>
      <c r="Z254" s="175"/>
    </row>
    <row r="255" spans="1:26" x14ac:dyDescent="0.25">
      <c r="B255" s="106" t="s">
        <v>43</v>
      </c>
      <c r="C255" s="209">
        <v>101</v>
      </c>
      <c r="D255" s="209"/>
      <c r="E255" s="209"/>
      <c r="F255" s="209">
        <v>3</v>
      </c>
      <c r="G255" s="209">
        <v>101</v>
      </c>
      <c r="H255" s="246"/>
      <c r="I255" s="246"/>
      <c r="J255" s="430">
        <f t="shared" si="246"/>
        <v>3</v>
      </c>
      <c r="K255" s="431">
        <f t="shared" si="247"/>
        <v>101</v>
      </c>
      <c r="L255" s="210">
        <f t="shared" si="244"/>
        <v>1</v>
      </c>
      <c r="M255" s="209">
        <v>3</v>
      </c>
      <c r="N255" s="209">
        <v>101</v>
      </c>
      <c r="O255" s="363">
        <v>3</v>
      </c>
      <c r="P255" s="363">
        <v>101</v>
      </c>
      <c r="Q255" s="210">
        <f t="shared" si="245"/>
        <v>1</v>
      </c>
      <c r="R255" s="671"/>
      <c r="S255" s="671"/>
      <c r="T255" s="673"/>
      <c r="U255" s="634"/>
      <c r="W255" s="175"/>
      <c r="X255" s="114"/>
      <c r="Y255" s="179"/>
      <c r="Z255" s="175"/>
    </row>
    <row r="256" spans="1:26" x14ac:dyDescent="0.25">
      <c r="B256" s="106" t="s">
        <v>42</v>
      </c>
      <c r="C256" s="209">
        <v>69</v>
      </c>
      <c r="D256" s="209"/>
      <c r="E256" s="209"/>
      <c r="F256" s="209">
        <v>2</v>
      </c>
      <c r="G256" s="209">
        <v>69</v>
      </c>
      <c r="H256" s="246"/>
      <c r="I256" s="246"/>
      <c r="J256" s="430">
        <f t="shared" si="246"/>
        <v>2</v>
      </c>
      <c r="K256" s="431">
        <f t="shared" si="247"/>
        <v>69</v>
      </c>
      <c r="L256" s="210">
        <f t="shared" si="244"/>
        <v>1</v>
      </c>
      <c r="M256" s="209">
        <v>2</v>
      </c>
      <c r="N256" s="209">
        <v>69</v>
      </c>
      <c r="O256" s="363">
        <v>2</v>
      </c>
      <c r="P256" s="363">
        <v>69</v>
      </c>
      <c r="Q256" s="210">
        <f t="shared" si="245"/>
        <v>1</v>
      </c>
      <c r="R256" s="671"/>
      <c r="S256" s="671"/>
      <c r="T256" s="673"/>
      <c r="U256" s="634"/>
      <c r="W256" s="175"/>
      <c r="X256" s="114"/>
      <c r="Y256" s="179"/>
      <c r="Z256" s="175"/>
    </row>
    <row r="257" spans="1:26" x14ac:dyDescent="0.25">
      <c r="B257" s="106" t="s">
        <v>41</v>
      </c>
      <c r="C257" s="209">
        <v>68</v>
      </c>
      <c r="D257" s="209"/>
      <c r="E257" s="209"/>
      <c r="F257" s="209">
        <v>2</v>
      </c>
      <c r="G257" s="209">
        <v>68</v>
      </c>
      <c r="H257" s="246"/>
      <c r="I257" s="246"/>
      <c r="J257" s="430">
        <f t="shared" si="246"/>
        <v>2</v>
      </c>
      <c r="K257" s="431">
        <f t="shared" si="247"/>
        <v>68</v>
      </c>
      <c r="L257" s="210">
        <f t="shared" si="244"/>
        <v>1</v>
      </c>
      <c r="M257" s="209">
        <v>2</v>
      </c>
      <c r="N257" s="209">
        <v>68</v>
      </c>
      <c r="O257" s="363">
        <v>2</v>
      </c>
      <c r="P257" s="363">
        <v>68</v>
      </c>
      <c r="Q257" s="210">
        <f t="shared" si="245"/>
        <v>1</v>
      </c>
      <c r="R257" s="671"/>
      <c r="S257" s="671"/>
      <c r="T257" s="673"/>
      <c r="U257" s="634"/>
      <c r="W257" s="175"/>
      <c r="X257" s="114"/>
      <c r="Y257" s="179"/>
      <c r="Z257" s="175"/>
    </row>
    <row r="258" spans="1:26" x14ac:dyDescent="0.25">
      <c r="B258" s="107" t="s">
        <v>40</v>
      </c>
      <c r="C258" s="211">
        <f>SUM(C253:C257)</f>
        <v>438</v>
      </c>
      <c r="D258" s="211">
        <f t="shared" ref="D258" si="248">SUM(D253:D257)</f>
        <v>0</v>
      </c>
      <c r="E258" s="211">
        <f t="shared" ref="E258" si="249">SUM(E253:E257)</f>
        <v>0</v>
      </c>
      <c r="F258" s="211">
        <f t="shared" ref="F258" si="250">SUM(F253:F257)</f>
        <v>13</v>
      </c>
      <c r="G258" s="211">
        <f t="shared" ref="G258" si="251">SUM(G253:G257)</f>
        <v>438</v>
      </c>
      <c r="H258" s="211">
        <f t="shared" ref="H258" si="252">SUM(H253:H257)</f>
        <v>0</v>
      </c>
      <c r="I258" s="211">
        <f t="shared" ref="I258" si="253">SUM(I253:I257)</f>
        <v>0</v>
      </c>
      <c r="J258" s="430">
        <f t="shared" si="246"/>
        <v>13</v>
      </c>
      <c r="K258" s="431">
        <f t="shared" si="247"/>
        <v>438</v>
      </c>
      <c r="L258" s="210">
        <f t="shared" si="244"/>
        <v>1</v>
      </c>
      <c r="M258" s="211">
        <f t="shared" ref="M258:P258" si="254">SUM(M253:M257)</f>
        <v>13</v>
      </c>
      <c r="N258" s="211">
        <f t="shared" si="254"/>
        <v>438</v>
      </c>
      <c r="O258" s="211">
        <f t="shared" si="254"/>
        <v>7</v>
      </c>
      <c r="P258" s="211">
        <f t="shared" si="254"/>
        <v>238</v>
      </c>
      <c r="Q258" s="210">
        <f t="shared" si="245"/>
        <v>0.54337899543378998</v>
      </c>
      <c r="R258" s="671"/>
      <c r="S258" s="671"/>
      <c r="T258" s="674"/>
      <c r="U258" s="635"/>
      <c r="V258" s="114" t="str">
        <f>IF(E258=0,"","x")</f>
        <v/>
      </c>
      <c r="W258" s="175" t="str">
        <f>IF(G258=0,"","x")</f>
        <v>x</v>
      </c>
      <c r="X258" s="114" t="str">
        <f>IF(I258=0,"","x")</f>
        <v/>
      </c>
      <c r="Y258" s="179" t="str">
        <f>IF(N258=0,"","x")</f>
        <v>x</v>
      </c>
      <c r="Z258" s="175" t="str">
        <f>IF(J258=0,"","x")</f>
        <v>x</v>
      </c>
    </row>
    <row r="259" spans="1:26" x14ac:dyDescent="0.25">
      <c r="D259" s="247"/>
      <c r="E259" s="247"/>
      <c r="F259" s="247"/>
      <c r="G259" s="247"/>
      <c r="H259" s="247"/>
      <c r="I259" s="247"/>
      <c r="W259" s="175"/>
      <c r="X259" s="114"/>
      <c r="Y259" s="179"/>
      <c r="Z259" s="175"/>
    </row>
    <row r="260" spans="1:26" x14ac:dyDescent="0.25">
      <c r="A260" s="251">
        <v>23</v>
      </c>
      <c r="B260" s="83" t="s">
        <v>128</v>
      </c>
      <c r="C260" s="83"/>
      <c r="D260" s="247"/>
      <c r="E260" s="247"/>
      <c r="F260" s="247"/>
      <c r="G260" s="247"/>
      <c r="H260" s="247"/>
      <c r="I260" s="247"/>
      <c r="W260" s="175"/>
      <c r="X260" s="114"/>
      <c r="Y260" s="179"/>
      <c r="Z260" s="175"/>
    </row>
    <row r="261" spans="1:26" x14ac:dyDescent="0.25">
      <c r="B261" s="3"/>
      <c r="C261" s="3"/>
      <c r="D261" s="677"/>
      <c r="E261" s="677"/>
      <c r="F261" s="677"/>
      <c r="G261" s="677"/>
      <c r="H261" s="248"/>
      <c r="I261" s="248"/>
      <c r="J261" s="675"/>
      <c r="K261" s="675"/>
      <c r="L261" s="181"/>
      <c r="M261" s="676"/>
      <c r="N261" s="676"/>
      <c r="O261" s="668"/>
      <c r="P261" s="668"/>
      <c r="Q261" s="108"/>
      <c r="R261" s="108"/>
      <c r="S261" s="109"/>
      <c r="T261" s="669"/>
      <c r="U261" s="636" t="s">
        <v>176</v>
      </c>
      <c r="W261" s="175"/>
      <c r="X261" s="114"/>
      <c r="Y261" s="179"/>
      <c r="Z261" s="175"/>
    </row>
    <row r="262" spans="1:26" x14ac:dyDescent="0.25">
      <c r="B262" s="3"/>
      <c r="C262" s="3"/>
      <c r="D262" s="249"/>
      <c r="E262" s="249"/>
      <c r="F262" s="249"/>
      <c r="G262" s="249"/>
      <c r="H262" s="249"/>
      <c r="I262" s="249"/>
      <c r="J262" s="111"/>
      <c r="K262" s="111"/>
      <c r="L262" s="111"/>
      <c r="M262" s="110"/>
      <c r="N262" s="110"/>
      <c r="O262" s="110"/>
      <c r="P262" s="110"/>
      <c r="Q262" s="183"/>
      <c r="R262" s="112"/>
      <c r="S262" s="116"/>
      <c r="T262" s="670"/>
      <c r="U262" s="637"/>
      <c r="W262" s="175"/>
      <c r="X262" s="114"/>
      <c r="Y262" s="179"/>
      <c r="Z262" s="175"/>
    </row>
    <row r="263" spans="1:26" x14ac:dyDescent="0.25">
      <c r="B263" s="106" t="s">
        <v>45</v>
      </c>
      <c r="C263" s="209"/>
      <c r="D263" s="209">
        <v>2</v>
      </c>
      <c r="E263" s="209">
        <v>64</v>
      </c>
      <c r="F263" s="246"/>
      <c r="G263" s="246"/>
      <c r="H263" s="246"/>
      <c r="I263" s="246"/>
      <c r="J263" s="430">
        <f>D263+F263+H263</f>
        <v>2</v>
      </c>
      <c r="K263" s="431">
        <f>E263+G263+I263</f>
        <v>64</v>
      </c>
      <c r="L263" s="210" t="e">
        <f t="shared" ref="L263:L268" si="255">K263/C263</f>
        <v>#DIV/0!</v>
      </c>
      <c r="M263" s="209"/>
      <c r="N263" s="209"/>
      <c r="O263" s="363"/>
      <c r="P263" s="363"/>
      <c r="Q263" s="210" t="e">
        <f t="shared" ref="Q263:Q268" si="256">P263/C263</f>
        <v>#DIV/0!</v>
      </c>
      <c r="R263" s="678"/>
      <c r="S263" s="678"/>
      <c r="T263" s="638"/>
      <c r="U263" s="639"/>
      <c r="W263" s="175"/>
      <c r="X263" s="114"/>
      <c r="Y263" s="179"/>
      <c r="Z263" s="175"/>
    </row>
    <row r="264" spans="1:26" x14ac:dyDescent="0.25">
      <c r="B264" s="106" t="s">
        <v>44</v>
      </c>
      <c r="C264" s="209"/>
      <c r="D264" s="209">
        <v>2</v>
      </c>
      <c r="E264" s="209">
        <v>70</v>
      </c>
      <c r="F264" s="246"/>
      <c r="G264" s="246"/>
      <c r="H264" s="246"/>
      <c r="I264" s="246"/>
      <c r="J264" s="430">
        <f t="shared" ref="J264:J268" si="257">D264+F264+H264</f>
        <v>2</v>
      </c>
      <c r="K264" s="431">
        <f t="shared" ref="K264:K268" si="258">E264+G264+I264</f>
        <v>70</v>
      </c>
      <c r="L264" s="210" t="e">
        <f t="shared" si="255"/>
        <v>#DIV/0!</v>
      </c>
      <c r="M264" s="209"/>
      <c r="N264" s="209"/>
      <c r="O264" s="363"/>
      <c r="P264" s="363"/>
      <c r="Q264" s="210" t="e">
        <f t="shared" si="256"/>
        <v>#DIV/0!</v>
      </c>
      <c r="R264" s="678"/>
      <c r="S264" s="678"/>
      <c r="T264" s="634"/>
      <c r="U264" s="640"/>
      <c r="W264" s="175"/>
      <c r="X264" s="114"/>
      <c r="Y264" s="179"/>
      <c r="Z264" s="175"/>
    </row>
    <row r="265" spans="1:26" x14ac:dyDescent="0.25">
      <c r="B265" s="106" t="s">
        <v>43</v>
      </c>
      <c r="C265" s="209"/>
      <c r="D265" s="209">
        <v>2</v>
      </c>
      <c r="E265" s="209">
        <v>53</v>
      </c>
      <c r="F265" s="246"/>
      <c r="G265" s="246"/>
      <c r="H265" s="246"/>
      <c r="I265" s="246"/>
      <c r="J265" s="430">
        <f t="shared" si="257"/>
        <v>2</v>
      </c>
      <c r="K265" s="431">
        <f t="shared" si="258"/>
        <v>53</v>
      </c>
      <c r="L265" s="210" t="e">
        <f t="shared" si="255"/>
        <v>#DIV/0!</v>
      </c>
      <c r="M265" s="209"/>
      <c r="N265" s="209"/>
      <c r="O265" s="363"/>
      <c r="P265" s="363"/>
      <c r="Q265" s="210" t="e">
        <f t="shared" si="256"/>
        <v>#DIV/0!</v>
      </c>
      <c r="R265" s="678"/>
      <c r="S265" s="678"/>
      <c r="T265" s="634"/>
      <c r="U265" s="640"/>
      <c r="W265" s="175"/>
      <c r="X265" s="114"/>
      <c r="Y265" s="179"/>
      <c r="Z265" s="175"/>
    </row>
    <row r="266" spans="1:26" x14ac:dyDescent="0.25">
      <c r="B266" s="106" t="s">
        <v>42</v>
      </c>
      <c r="C266" s="209"/>
      <c r="D266" s="209">
        <v>2</v>
      </c>
      <c r="E266" s="209">
        <v>66</v>
      </c>
      <c r="F266" s="246"/>
      <c r="G266" s="246"/>
      <c r="H266" s="246"/>
      <c r="I266" s="246"/>
      <c r="J266" s="430">
        <f t="shared" si="257"/>
        <v>2</v>
      </c>
      <c r="K266" s="431">
        <f t="shared" si="258"/>
        <v>66</v>
      </c>
      <c r="L266" s="210" t="e">
        <f t="shared" si="255"/>
        <v>#DIV/0!</v>
      </c>
      <c r="M266" s="209"/>
      <c r="N266" s="209"/>
      <c r="O266" s="363"/>
      <c r="P266" s="363"/>
      <c r="Q266" s="210" t="e">
        <f t="shared" si="256"/>
        <v>#DIV/0!</v>
      </c>
      <c r="R266" s="678"/>
      <c r="S266" s="678"/>
      <c r="T266" s="634"/>
      <c r="U266" s="640"/>
      <c r="W266" s="175"/>
      <c r="X266" s="114"/>
      <c r="Y266" s="179"/>
      <c r="Z266" s="175"/>
    </row>
    <row r="267" spans="1:26" x14ac:dyDescent="0.25">
      <c r="B267" s="106" t="s">
        <v>41</v>
      </c>
      <c r="C267" s="209"/>
      <c r="D267" s="209">
        <v>2</v>
      </c>
      <c r="E267" s="209">
        <v>53</v>
      </c>
      <c r="F267" s="246"/>
      <c r="G267" s="246"/>
      <c r="H267" s="246"/>
      <c r="I267" s="246"/>
      <c r="J267" s="430">
        <f t="shared" si="257"/>
        <v>2</v>
      </c>
      <c r="K267" s="431">
        <f t="shared" si="258"/>
        <v>53</v>
      </c>
      <c r="L267" s="210" t="e">
        <f t="shared" si="255"/>
        <v>#DIV/0!</v>
      </c>
      <c r="M267" s="209"/>
      <c r="N267" s="209"/>
      <c r="O267" s="363"/>
      <c r="P267" s="363"/>
      <c r="Q267" s="210" t="e">
        <f t="shared" si="256"/>
        <v>#DIV/0!</v>
      </c>
      <c r="R267" s="678"/>
      <c r="S267" s="678"/>
      <c r="T267" s="634"/>
      <c r="U267" s="640"/>
      <c r="W267" s="175"/>
      <c r="X267" s="114"/>
      <c r="Y267" s="179"/>
      <c r="Z267" s="175"/>
    </row>
    <row r="268" spans="1:26" x14ac:dyDescent="0.25">
      <c r="B268" s="107" t="s">
        <v>40</v>
      </c>
      <c r="C268" s="211">
        <f>SUM(C263:C267)</f>
        <v>0</v>
      </c>
      <c r="D268" s="211">
        <f t="shared" ref="D268" si="259">SUM(D263:D267)</f>
        <v>10</v>
      </c>
      <c r="E268" s="211">
        <f t="shared" ref="E268" si="260">SUM(E263:E267)</f>
        <v>306</v>
      </c>
      <c r="F268" s="211">
        <f t="shared" ref="F268" si="261">SUM(F263:F267)</f>
        <v>0</v>
      </c>
      <c r="G268" s="211">
        <f t="shared" ref="G268" si="262">SUM(G263:G267)</f>
        <v>0</v>
      </c>
      <c r="H268" s="211">
        <f t="shared" ref="H268" si="263">SUM(H263:H267)</f>
        <v>0</v>
      </c>
      <c r="I268" s="211">
        <f t="shared" ref="I268" si="264">SUM(I263:I267)</f>
        <v>0</v>
      </c>
      <c r="J268" s="430">
        <f t="shared" si="257"/>
        <v>10</v>
      </c>
      <c r="K268" s="431">
        <f t="shared" si="258"/>
        <v>306</v>
      </c>
      <c r="L268" s="210" t="e">
        <f t="shared" si="255"/>
        <v>#DIV/0!</v>
      </c>
      <c r="M268" s="211">
        <f t="shared" ref="M268:P268" si="265">SUM(M263:M267)</f>
        <v>0</v>
      </c>
      <c r="N268" s="211">
        <f t="shared" si="265"/>
        <v>0</v>
      </c>
      <c r="O268" s="211">
        <f t="shared" si="265"/>
        <v>0</v>
      </c>
      <c r="P268" s="211">
        <f t="shared" si="265"/>
        <v>0</v>
      </c>
      <c r="Q268" s="210" t="e">
        <f t="shared" si="256"/>
        <v>#DIV/0!</v>
      </c>
      <c r="R268" s="678"/>
      <c r="S268" s="678"/>
      <c r="T268" s="635"/>
      <c r="U268" s="641"/>
      <c r="V268" s="114" t="str">
        <f>IF(E268=0,"","x")</f>
        <v>x</v>
      </c>
      <c r="W268" s="175" t="str">
        <f>IF(G268=0,"","x")</f>
        <v/>
      </c>
      <c r="X268" s="114" t="str">
        <f>IF(I268=0,"","x")</f>
        <v/>
      </c>
      <c r="Y268" s="179" t="str">
        <f>IF(N268=0,"","x")</f>
        <v/>
      </c>
      <c r="Z268" s="175" t="str">
        <f>IF(P268=0,"","x")</f>
        <v/>
      </c>
    </row>
    <row r="269" spans="1:26" x14ac:dyDescent="0.25">
      <c r="D269" s="247"/>
      <c r="E269" s="247"/>
      <c r="F269" s="247"/>
      <c r="G269" s="247"/>
      <c r="H269" s="247"/>
      <c r="I269" s="247"/>
      <c r="W269" s="175"/>
      <c r="X269" s="114"/>
      <c r="Y269" s="179"/>
      <c r="Z269" s="175"/>
    </row>
    <row r="270" spans="1:26" x14ac:dyDescent="0.25">
      <c r="A270" s="251">
        <v>24</v>
      </c>
      <c r="B270" s="83" t="s">
        <v>91</v>
      </c>
      <c r="C270" s="83"/>
      <c r="D270" s="247"/>
      <c r="E270" s="247"/>
      <c r="F270" s="247"/>
      <c r="G270" s="247"/>
      <c r="H270" s="247"/>
      <c r="I270" s="247"/>
      <c r="W270" s="175"/>
      <c r="X270" s="114"/>
      <c r="Y270" s="179"/>
      <c r="Z270" s="175"/>
    </row>
    <row r="271" spans="1:26" x14ac:dyDescent="0.25">
      <c r="B271" s="3"/>
      <c r="C271" s="3"/>
      <c r="D271" s="677"/>
      <c r="E271" s="677"/>
      <c r="F271" s="677"/>
      <c r="G271" s="677"/>
      <c r="H271" s="248"/>
      <c r="I271" s="248"/>
      <c r="J271" s="675"/>
      <c r="K271" s="675"/>
      <c r="L271" s="181"/>
      <c r="M271" s="676"/>
      <c r="N271" s="676"/>
      <c r="O271" s="668"/>
      <c r="P271" s="668"/>
      <c r="Q271" s="108"/>
      <c r="R271" s="108"/>
      <c r="S271" s="109"/>
      <c r="T271" s="669"/>
      <c r="U271" s="636" t="s">
        <v>176</v>
      </c>
      <c r="W271" s="175"/>
      <c r="X271" s="114"/>
      <c r="Y271" s="179"/>
      <c r="Z271" s="175"/>
    </row>
    <row r="272" spans="1:26" x14ac:dyDescent="0.25">
      <c r="B272" s="3"/>
      <c r="C272" s="3"/>
      <c r="D272" s="249"/>
      <c r="E272" s="249"/>
      <c r="F272" s="249"/>
      <c r="G272" s="249"/>
      <c r="H272" s="249"/>
      <c r="I272" s="249"/>
      <c r="J272" s="111"/>
      <c r="K272" s="111"/>
      <c r="L272" s="111"/>
      <c r="M272" s="110"/>
      <c r="N272" s="110"/>
      <c r="O272" s="110"/>
      <c r="P272" s="110"/>
      <c r="Q272" s="183"/>
      <c r="R272" s="112"/>
      <c r="S272" s="116"/>
      <c r="T272" s="670"/>
      <c r="U272" s="637"/>
      <c r="W272" s="175"/>
      <c r="X272" s="114"/>
      <c r="Y272" s="179"/>
      <c r="Z272" s="175"/>
    </row>
    <row r="273" spans="1:26" ht="16.5" customHeight="1" x14ac:dyDescent="0.25">
      <c r="B273" s="106" t="s">
        <v>45</v>
      </c>
      <c r="C273" s="209">
        <v>193</v>
      </c>
      <c r="D273" s="209"/>
      <c r="E273" s="209">
        <v>0</v>
      </c>
      <c r="F273" s="209">
        <v>6</v>
      </c>
      <c r="G273" s="209">
        <v>193</v>
      </c>
      <c r="H273" s="246"/>
      <c r="I273" s="246"/>
      <c r="J273" s="430">
        <f>D273+F273+H273</f>
        <v>6</v>
      </c>
      <c r="K273" s="431">
        <f>E273+G273+I273</f>
        <v>193</v>
      </c>
      <c r="L273" s="210">
        <f t="shared" ref="L273:L278" si="266">K273/C273</f>
        <v>1</v>
      </c>
      <c r="M273" s="209">
        <v>3</v>
      </c>
      <c r="N273" s="209">
        <v>102</v>
      </c>
      <c r="O273" s="363">
        <v>6</v>
      </c>
      <c r="P273" s="363">
        <v>193</v>
      </c>
      <c r="Q273" s="210">
        <f t="shared" ref="Q273:Q278" si="267">P273/C273</f>
        <v>1</v>
      </c>
      <c r="R273" s="671">
        <v>1</v>
      </c>
      <c r="S273" s="671">
        <v>35</v>
      </c>
      <c r="T273" s="672" t="s">
        <v>312</v>
      </c>
      <c r="U273" s="638">
        <v>1</v>
      </c>
      <c r="W273" s="175"/>
      <c r="X273" s="114"/>
      <c r="Y273" s="179"/>
      <c r="Z273" s="175"/>
    </row>
    <row r="274" spans="1:26" x14ac:dyDescent="0.25">
      <c r="B274" s="106" t="s">
        <v>44</v>
      </c>
      <c r="C274" s="209">
        <v>236</v>
      </c>
      <c r="D274" s="209"/>
      <c r="E274" s="209"/>
      <c r="F274" s="209">
        <v>6</v>
      </c>
      <c r="G274" s="209">
        <v>236</v>
      </c>
      <c r="H274" s="246"/>
      <c r="I274" s="246"/>
      <c r="J274" s="430">
        <f t="shared" ref="J274:J278" si="268">D274+F274+H274</f>
        <v>6</v>
      </c>
      <c r="K274" s="431">
        <f t="shared" ref="K274:K278" si="269">E274+G274+I274</f>
        <v>236</v>
      </c>
      <c r="L274" s="210">
        <f t="shared" si="266"/>
        <v>1</v>
      </c>
      <c r="M274" s="209">
        <v>3</v>
      </c>
      <c r="N274" s="209">
        <v>121</v>
      </c>
      <c r="O274" s="363">
        <v>6</v>
      </c>
      <c r="P274" s="363">
        <v>236</v>
      </c>
      <c r="Q274" s="210">
        <f t="shared" si="267"/>
        <v>1</v>
      </c>
      <c r="R274" s="671"/>
      <c r="S274" s="671"/>
      <c r="T274" s="673"/>
      <c r="U274" s="634"/>
      <c r="W274" s="175"/>
      <c r="X274" s="114"/>
      <c r="Y274" s="179"/>
      <c r="Z274" s="175"/>
    </row>
    <row r="275" spans="1:26" x14ac:dyDescent="0.25">
      <c r="B275" s="106" t="s">
        <v>43</v>
      </c>
      <c r="C275" s="209">
        <v>267</v>
      </c>
      <c r="D275" s="209"/>
      <c r="E275" s="209"/>
      <c r="F275" s="209">
        <v>7</v>
      </c>
      <c r="G275" s="209">
        <v>267</v>
      </c>
      <c r="H275" s="246"/>
      <c r="I275" s="246"/>
      <c r="J275" s="430">
        <f t="shared" si="268"/>
        <v>7</v>
      </c>
      <c r="K275" s="431">
        <f t="shared" si="269"/>
        <v>267</v>
      </c>
      <c r="L275" s="210">
        <f t="shared" si="266"/>
        <v>1</v>
      </c>
      <c r="M275" s="209">
        <v>3</v>
      </c>
      <c r="N275" s="209">
        <v>131</v>
      </c>
      <c r="O275" s="363">
        <v>7</v>
      </c>
      <c r="P275" s="363">
        <v>267</v>
      </c>
      <c r="Q275" s="210">
        <f t="shared" si="267"/>
        <v>1</v>
      </c>
      <c r="R275" s="671"/>
      <c r="S275" s="671"/>
      <c r="T275" s="673"/>
      <c r="U275" s="634"/>
      <c r="W275" s="175"/>
      <c r="X275" s="114"/>
      <c r="Y275" s="179"/>
      <c r="Z275" s="175"/>
    </row>
    <row r="276" spans="1:26" x14ac:dyDescent="0.25">
      <c r="B276" s="106" t="s">
        <v>42</v>
      </c>
      <c r="C276" s="209">
        <v>221</v>
      </c>
      <c r="D276" s="209"/>
      <c r="E276" s="209"/>
      <c r="F276" s="209">
        <v>6</v>
      </c>
      <c r="G276" s="209">
        <v>221</v>
      </c>
      <c r="H276" s="246"/>
      <c r="I276" s="246"/>
      <c r="J276" s="430">
        <f t="shared" si="268"/>
        <v>6</v>
      </c>
      <c r="K276" s="431">
        <f t="shared" si="269"/>
        <v>221</v>
      </c>
      <c r="L276" s="210">
        <f t="shared" si="266"/>
        <v>1</v>
      </c>
      <c r="M276" s="209">
        <v>3</v>
      </c>
      <c r="N276" s="209">
        <v>105</v>
      </c>
      <c r="O276" s="363">
        <v>6</v>
      </c>
      <c r="P276" s="363">
        <v>221</v>
      </c>
      <c r="Q276" s="210">
        <f t="shared" si="267"/>
        <v>1</v>
      </c>
      <c r="R276" s="671"/>
      <c r="S276" s="671"/>
      <c r="T276" s="673"/>
      <c r="U276" s="634"/>
      <c r="W276" s="175"/>
      <c r="X276" s="114"/>
      <c r="Y276" s="179"/>
      <c r="Z276" s="175"/>
    </row>
    <row r="277" spans="1:26" x14ac:dyDescent="0.25">
      <c r="B277" s="106" t="s">
        <v>41</v>
      </c>
      <c r="C277" s="209">
        <v>176</v>
      </c>
      <c r="D277" s="209">
        <v>1</v>
      </c>
      <c r="E277" s="209">
        <v>35</v>
      </c>
      <c r="F277" s="209">
        <v>4</v>
      </c>
      <c r="G277" s="209">
        <v>141</v>
      </c>
      <c r="H277" s="246"/>
      <c r="I277" s="246"/>
      <c r="J277" s="430">
        <f t="shared" si="268"/>
        <v>5</v>
      </c>
      <c r="K277" s="431">
        <f t="shared" si="269"/>
        <v>176</v>
      </c>
      <c r="L277" s="210">
        <f t="shared" si="266"/>
        <v>1</v>
      </c>
      <c r="M277" s="209">
        <v>3</v>
      </c>
      <c r="N277" s="209">
        <v>106</v>
      </c>
      <c r="O277" s="363">
        <v>5</v>
      </c>
      <c r="P277" s="363">
        <v>176</v>
      </c>
      <c r="Q277" s="210">
        <f t="shared" si="267"/>
        <v>1</v>
      </c>
      <c r="R277" s="671"/>
      <c r="S277" s="671"/>
      <c r="T277" s="673"/>
      <c r="U277" s="634"/>
      <c r="W277" s="175"/>
      <c r="X277" s="114"/>
      <c r="Y277" s="179"/>
      <c r="Z277" s="175"/>
    </row>
    <row r="278" spans="1:26" x14ac:dyDescent="0.25">
      <c r="B278" s="107" t="s">
        <v>40</v>
      </c>
      <c r="C278" s="211">
        <f>SUM(C273:C277)</f>
        <v>1093</v>
      </c>
      <c r="D278" s="211">
        <f t="shared" ref="D278" si="270">SUM(D273:D277)</f>
        <v>1</v>
      </c>
      <c r="E278" s="211">
        <f t="shared" ref="E278" si="271">SUM(E273:E277)</f>
        <v>35</v>
      </c>
      <c r="F278" s="211">
        <f t="shared" ref="F278" si="272">SUM(F273:F277)</f>
        <v>29</v>
      </c>
      <c r="G278" s="211">
        <f t="shared" ref="G278" si="273">SUM(G273:G277)</f>
        <v>1058</v>
      </c>
      <c r="H278" s="211">
        <f t="shared" ref="H278" si="274">SUM(H273:H277)</f>
        <v>0</v>
      </c>
      <c r="I278" s="211">
        <f t="shared" ref="I278" si="275">SUM(I273:I277)</f>
        <v>0</v>
      </c>
      <c r="J278" s="430">
        <f t="shared" si="268"/>
        <v>30</v>
      </c>
      <c r="K278" s="431">
        <f t="shared" si="269"/>
        <v>1093</v>
      </c>
      <c r="L278" s="210">
        <f t="shared" si="266"/>
        <v>1</v>
      </c>
      <c r="M278" s="211">
        <f t="shared" ref="M278:P278" si="276">SUM(M273:M277)</f>
        <v>15</v>
      </c>
      <c r="N278" s="211">
        <f t="shared" si="276"/>
        <v>565</v>
      </c>
      <c r="O278" s="211">
        <f t="shared" si="276"/>
        <v>30</v>
      </c>
      <c r="P278" s="211">
        <f t="shared" si="276"/>
        <v>1093</v>
      </c>
      <c r="Q278" s="210">
        <f t="shared" si="267"/>
        <v>1</v>
      </c>
      <c r="R278" s="671"/>
      <c r="S278" s="671"/>
      <c r="T278" s="674"/>
      <c r="U278" s="635"/>
      <c r="V278" s="114" t="str">
        <f>IF(E278=0,"","x")</f>
        <v>x</v>
      </c>
      <c r="W278" s="175" t="str">
        <f>IF(G278=0,"","x")</f>
        <v>x</v>
      </c>
      <c r="X278" s="114" t="str">
        <f>IF(I278=0,"","x")</f>
        <v/>
      </c>
      <c r="Y278" s="179" t="str">
        <f>IF(N278=0,"","x")</f>
        <v>x</v>
      </c>
      <c r="Z278" s="175" t="str">
        <f>IF(P278=0,"","x")</f>
        <v>x</v>
      </c>
    </row>
    <row r="279" spans="1:26" x14ac:dyDescent="0.25">
      <c r="D279" s="247"/>
      <c r="E279" s="247"/>
      <c r="F279" s="247"/>
      <c r="G279" s="247"/>
      <c r="H279" s="247"/>
      <c r="I279" s="247"/>
      <c r="W279" s="175"/>
      <c r="X279" s="114"/>
      <c r="Y279" s="179"/>
      <c r="Z279" s="175"/>
    </row>
    <row r="280" spans="1:26" x14ac:dyDescent="0.25">
      <c r="A280" s="251">
        <v>25</v>
      </c>
      <c r="B280" s="83" t="s">
        <v>92</v>
      </c>
      <c r="C280" s="83"/>
      <c r="D280" s="247"/>
      <c r="E280" s="247"/>
      <c r="F280" s="247"/>
      <c r="G280" s="247"/>
      <c r="H280" s="247"/>
      <c r="I280" s="247"/>
      <c r="W280" s="175"/>
      <c r="X280" s="114"/>
      <c r="Y280" s="179"/>
      <c r="Z280" s="175"/>
    </row>
    <row r="281" spans="1:26" x14ac:dyDescent="0.25">
      <c r="B281" s="3"/>
      <c r="C281" s="3"/>
      <c r="D281" s="677"/>
      <c r="E281" s="677"/>
      <c r="F281" s="677"/>
      <c r="G281" s="677"/>
      <c r="H281" s="248"/>
      <c r="I281" s="248"/>
      <c r="J281" s="675"/>
      <c r="K281" s="675"/>
      <c r="L281" s="181"/>
      <c r="M281" s="676"/>
      <c r="N281" s="676"/>
      <c r="O281" s="668"/>
      <c r="P281" s="668"/>
      <c r="Q281" s="108"/>
      <c r="R281" s="108"/>
      <c r="S281" s="109"/>
      <c r="T281" s="669"/>
      <c r="U281" s="636" t="s">
        <v>176</v>
      </c>
      <c r="W281" s="175"/>
      <c r="X281" s="114"/>
      <c r="Y281" s="179"/>
      <c r="Z281" s="175"/>
    </row>
    <row r="282" spans="1:26" x14ac:dyDescent="0.25">
      <c r="B282" s="3"/>
      <c r="C282" s="3"/>
      <c r="D282" s="249"/>
      <c r="E282" s="249"/>
      <c r="F282" s="249"/>
      <c r="G282" s="249"/>
      <c r="H282" s="249"/>
      <c r="I282" s="249"/>
      <c r="J282" s="111"/>
      <c r="K282" s="111"/>
      <c r="L282" s="111"/>
      <c r="M282" s="110"/>
      <c r="N282" s="110"/>
      <c r="O282" s="110"/>
      <c r="P282" s="110"/>
      <c r="Q282" s="183"/>
      <c r="R282" s="112"/>
      <c r="S282" s="116"/>
      <c r="T282" s="670"/>
      <c r="U282" s="637"/>
      <c r="W282" s="175"/>
      <c r="X282" s="114"/>
      <c r="Y282" s="179"/>
      <c r="Z282" s="175"/>
    </row>
    <row r="283" spans="1:26" x14ac:dyDescent="0.25">
      <c r="B283" s="106" t="s">
        <v>45</v>
      </c>
      <c r="C283" s="209"/>
      <c r="D283" s="209">
        <v>4</v>
      </c>
      <c r="E283" s="209">
        <v>134</v>
      </c>
      <c r="F283" s="246"/>
      <c r="G283" s="246"/>
      <c r="H283" s="246"/>
      <c r="I283" s="246"/>
      <c r="J283" s="430">
        <f>D283+F283+H283</f>
        <v>4</v>
      </c>
      <c r="K283" s="431">
        <f>E283+G283+I283</f>
        <v>134</v>
      </c>
      <c r="L283" s="210" t="e">
        <f t="shared" ref="L283:L288" si="277">K283/C283</f>
        <v>#DIV/0!</v>
      </c>
      <c r="M283" s="209"/>
      <c r="N283" s="209"/>
      <c r="O283" s="363"/>
      <c r="P283" s="363"/>
      <c r="Q283" s="210" t="e">
        <f t="shared" ref="Q283:Q288" si="278">P283/C283</f>
        <v>#DIV/0!</v>
      </c>
      <c r="R283" s="671">
        <v>1</v>
      </c>
      <c r="S283" s="671">
        <v>35</v>
      </c>
      <c r="T283" s="672" t="s">
        <v>319</v>
      </c>
      <c r="U283" s="638">
        <v>1</v>
      </c>
      <c r="W283" s="175"/>
      <c r="X283" s="114"/>
      <c r="Y283" s="179"/>
      <c r="Z283" s="175"/>
    </row>
    <row r="284" spans="1:26" x14ac:dyDescent="0.25">
      <c r="B284" s="106" t="s">
        <v>44</v>
      </c>
      <c r="C284" s="209"/>
      <c r="D284" s="209">
        <v>6</v>
      </c>
      <c r="E284" s="209">
        <v>190</v>
      </c>
      <c r="F284" s="246"/>
      <c r="G284" s="246"/>
      <c r="H284" s="246"/>
      <c r="I284" s="246"/>
      <c r="J284" s="430">
        <f t="shared" ref="J284:J288" si="279">D284+F284+H284</f>
        <v>6</v>
      </c>
      <c r="K284" s="431">
        <f t="shared" ref="K284:K288" si="280">E284+G284+I284</f>
        <v>190</v>
      </c>
      <c r="L284" s="210" t="e">
        <f t="shared" si="277"/>
        <v>#DIV/0!</v>
      </c>
      <c r="M284" s="209">
        <v>6</v>
      </c>
      <c r="N284" s="209">
        <v>190</v>
      </c>
      <c r="O284" s="363"/>
      <c r="P284" s="363"/>
      <c r="Q284" s="210" t="e">
        <f t="shared" si="278"/>
        <v>#DIV/0!</v>
      </c>
      <c r="R284" s="671"/>
      <c r="S284" s="671"/>
      <c r="T284" s="673"/>
      <c r="U284" s="634"/>
      <c r="W284" s="175"/>
      <c r="X284" s="114"/>
      <c r="Y284" s="179"/>
      <c r="Z284" s="175"/>
    </row>
    <row r="285" spans="1:26" x14ac:dyDescent="0.25">
      <c r="B285" s="106" t="s">
        <v>43</v>
      </c>
      <c r="C285" s="209"/>
      <c r="D285" s="209">
        <v>6</v>
      </c>
      <c r="E285" s="209">
        <v>189</v>
      </c>
      <c r="F285" s="246"/>
      <c r="G285" s="246"/>
      <c r="H285" s="246"/>
      <c r="I285" s="246"/>
      <c r="J285" s="430">
        <f t="shared" si="279"/>
        <v>6</v>
      </c>
      <c r="K285" s="431">
        <f t="shared" si="280"/>
        <v>189</v>
      </c>
      <c r="L285" s="210" t="e">
        <f t="shared" si="277"/>
        <v>#DIV/0!</v>
      </c>
      <c r="M285" s="209">
        <v>6</v>
      </c>
      <c r="N285" s="209">
        <v>189</v>
      </c>
      <c r="O285" s="209">
        <v>6</v>
      </c>
      <c r="P285" s="209">
        <v>189</v>
      </c>
      <c r="Q285" s="210" t="e">
        <f t="shared" si="278"/>
        <v>#DIV/0!</v>
      </c>
      <c r="R285" s="671"/>
      <c r="S285" s="671"/>
      <c r="T285" s="673"/>
      <c r="U285" s="634"/>
      <c r="W285" s="175"/>
      <c r="X285" s="114"/>
      <c r="Y285" s="179"/>
      <c r="Z285" s="175"/>
    </row>
    <row r="286" spans="1:26" x14ac:dyDescent="0.25">
      <c r="B286" s="106" t="s">
        <v>42</v>
      </c>
      <c r="C286" s="209"/>
      <c r="D286" s="209">
        <v>5</v>
      </c>
      <c r="E286" s="209">
        <v>177</v>
      </c>
      <c r="F286" s="246"/>
      <c r="G286" s="246"/>
      <c r="H286" s="246"/>
      <c r="I286" s="246"/>
      <c r="J286" s="430">
        <f t="shared" si="279"/>
        <v>5</v>
      </c>
      <c r="K286" s="431">
        <f t="shared" si="280"/>
        <v>177</v>
      </c>
      <c r="L286" s="210" t="e">
        <f t="shared" si="277"/>
        <v>#DIV/0!</v>
      </c>
      <c r="M286" s="209">
        <v>5</v>
      </c>
      <c r="N286" s="209">
        <v>177</v>
      </c>
      <c r="O286" s="209">
        <v>5</v>
      </c>
      <c r="P286" s="209">
        <v>177</v>
      </c>
      <c r="Q286" s="210" t="e">
        <f t="shared" si="278"/>
        <v>#DIV/0!</v>
      </c>
      <c r="R286" s="671"/>
      <c r="S286" s="671"/>
      <c r="T286" s="673"/>
      <c r="U286" s="634"/>
      <c r="W286" s="175"/>
      <c r="X286" s="114"/>
      <c r="Y286" s="179"/>
      <c r="Z286" s="175"/>
    </row>
    <row r="287" spans="1:26" x14ac:dyDescent="0.25">
      <c r="B287" s="106" t="s">
        <v>41</v>
      </c>
      <c r="C287" s="209"/>
      <c r="D287" s="209">
        <v>4</v>
      </c>
      <c r="E287" s="209">
        <v>122</v>
      </c>
      <c r="F287" s="246"/>
      <c r="G287" s="246"/>
      <c r="H287" s="246"/>
      <c r="I287" s="246"/>
      <c r="J287" s="430">
        <f t="shared" si="279"/>
        <v>4</v>
      </c>
      <c r="K287" s="431">
        <f t="shared" si="280"/>
        <v>122</v>
      </c>
      <c r="L287" s="210" t="e">
        <f t="shared" si="277"/>
        <v>#DIV/0!</v>
      </c>
      <c r="M287" s="209">
        <v>4</v>
      </c>
      <c r="N287" s="209">
        <v>122</v>
      </c>
      <c r="O287" s="209">
        <v>4</v>
      </c>
      <c r="P287" s="209">
        <v>122</v>
      </c>
      <c r="Q287" s="210" t="e">
        <f t="shared" si="278"/>
        <v>#DIV/0!</v>
      </c>
      <c r="R287" s="671"/>
      <c r="S287" s="671"/>
      <c r="T287" s="673"/>
      <c r="U287" s="634"/>
      <c r="W287" s="175"/>
      <c r="X287" s="114"/>
      <c r="Y287" s="179"/>
      <c r="Z287" s="175"/>
    </row>
    <row r="288" spans="1:26" x14ac:dyDescent="0.25">
      <c r="B288" s="107" t="s">
        <v>40</v>
      </c>
      <c r="C288" s="211">
        <f>SUM(C283:C287)</f>
        <v>0</v>
      </c>
      <c r="D288" s="211">
        <f t="shared" ref="D288" si="281">SUM(D283:D287)</f>
        <v>25</v>
      </c>
      <c r="E288" s="211">
        <f t="shared" ref="E288" si="282">SUM(E283:E287)</f>
        <v>812</v>
      </c>
      <c r="F288" s="211">
        <f t="shared" ref="F288" si="283">SUM(F283:F287)</f>
        <v>0</v>
      </c>
      <c r="G288" s="211">
        <f t="shared" ref="G288" si="284">SUM(G283:G287)</f>
        <v>0</v>
      </c>
      <c r="H288" s="211">
        <f t="shared" ref="H288" si="285">SUM(H283:H287)</f>
        <v>0</v>
      </c>
      <c r="I288" s="211">
        <f t="shared" ref="I288" si="286">SUM(I283:I287)</f>
        <v>0</v>
      </c>
      <c r="J288" s="430">
        <f t="shared" si="279"/>
        <v>25</v>
      </c>
      <c r="K288" s="431">
        <f t="shared" si="280"/>
        <v>812</v>
      </c>
      <c r="L288" s="210" t="e">
        <f t="shared" si="277"/>
        <v>#DIV/0!</v>
      </c>
      <c r="M288" s="211">
        <f t="shared" ref="M288:P288" si="287">SUM(M283:M287)</f>
        <v>21</v>
      </c>
      <c r="N288" s="211">
        <f t="shared" si="287"/>
        <v>678</v>
      </c>
      <c r="O288" s="211">
        <f t="shared" si="287"/>
        <v>15</v>
      </c>
      <c r="P288" s="211">
        <f t="shared" si="287"/>
        <v>488</v>
      </c>
      <c r="Q288" s="210" t="e">
        <f t="shared" si="278"/>
        <v>#DIV/0!</v>
      </c>
      <c r="R288" s="671"/>
      <c r="S288" s="671"/>
      <c r="T288" s="674"/>
      <c r="U288" s="635"/>
      <c r="V288" s="114" t="str">
        <f>IF(E288=0,"","x")</f>
        <v>x</v>
      </c>
      <c r="W288" s="175" t="str">
        <f>IF(G288=0,"","x")</f>
        <v/>
      </c>
      <c r="X288" s="114" t="str">
        <f>IF(I288=0,"","x")</f>
        <v/>
      </c>
      <c r="Y288" s="179" t="str">
        <f>IF(N288=0,"","x")</f>
        <v>x</v>
      </c>
      <c r="Z288" s="175" t="str">
        <f>IF(P288=0,"","x")</f>
        <v>x</v>
      </c>
    </row>
    <row r="289" spans="1:26" x14ac:dyDescent="0.25">
      <c r="D289" s="247"/>
      <c r="E289" s="247"/>
      <c r="F289" s="247"/>
      <c r="G289" s="247"/>
      <c r="H289" s="247"/>
      <c r="I289" s="247"/>
      <c r="W289" s="175"/>
      <c r="X289" s="114"/>
      <c r="Y289" s="179"/>
      <c r="Z289" s="175"/>
    </row>
    <row r="290" spans="1:26" x14ac:dyDescent="0.25">
      <c r="A290" s="251">
        <v>26</v>
      </c>
      <c r="B290" s="83" t="s">
        <v>129</v>
      </c>
      <c r="C290" s="83"/>
      <c r="D290" s="247"/>
      <c r="E290" s="247"/>
      <c r="F290" s="247"/>
      <c r="G290" s="247"/>
      <c r="H290" s="247"/>
      <c r="I290" s="247"/>
      <c r="W290" s="175"/>
      <c r="X290" s="114"/>
      <c r="Y290" s="179"/>
      <c r="Z290" s="175"/>
    </row>
    <row r="291" spans="1:26" x14ac:dyDescent="0.25">
      <c r="B291" s="3"/>
      <c r="C291" s="3"/>
      <c r="D291" s="677"/>
      <c r="E291" s="677"/>
      <c r="F291" s="677"/>
      <c r="G291" s="677"/>
      <c r="H291" s="248"/>
      <c r="I291" s="248"/>
      <c r="J291" s="675"/>
      <c r="K291" s="675"/>
      <c r="L291" s="181"/>
      <c r="M291" s="676"/>
      <c r="N291" s="676"/>
      <c r="O291" s="668"/>
      <c r="P291" s="668"/>
      <c r="Q291" s="108"/>
      <c r="R291" s="108"/>
      <c r="S291" s="109"/>
      <c r="T291" s="669"/>
      <c r="U291" s="636" t="s">
        <v>176</v>
      </c>
      <c r="W291" s="175"/>
      <c r="X291" s="114"/>
      <c r="Y291" s="179"/>
      <c r="Z291" s="175"/>
    </row>
    <row r="292" spans="1:26" x14ac:dyDescent="0.25">
      <c r="B292" s="3"/>
      <c r="C292" s="3"/>
      <c r="D292" s="249"/>
      <c r="E292" s="249"/>
      <c r="F292" s="249"/>
      <c r="G292" s="249"/>
      <c r="H292" s="249"/>
      <c r="I292" s="249"/>
      <c r="J292" s="111"/>
      <c r="K292" s="111"/>
      <c r="L292" s="111"/>
      <c r="M292" s="110"/>
      <c r="N292" s="110"/>
      <c r="O292" s="110"/>
      <c r="P292" s="110"/>
      <c r="Q292" s="183"/>
      <c r="R292" s="112"/>
      <c r="S292" s="116"/>
      <c r="T292" s="670"/>
      <c r="U292" s="637"/>
      <c r="W292" s="175"/>
      <c r="X292" s="114"/>
      <c r="Y292" s="179"/>
      <c r="Z292" s="175"/>
    </row>
    <row r="293" spans="1:26" x14ac:dyDescent="0.25">
      <c r="B293" s="106" t="s">
        <v>45</v>
      </c>
      <c r="C293" s="209">
        <v>167</v>
      </c>
      <c r="D293" s="209">
        <v>5</v>
      </c>
      <c r="E293" s="209">
        <v>167</v>
      </c>
      <c r="F293" s="209"/>
      <c r="G293" s="209"/>
      <c r="H293" s="246"/>
      <c r="I293" s="246"/>
      <c r="J293" s="430">
        <f>D293+F293+H293</f>
        <v>5</v>
      </c>
      <c r="K293" s="431">
        <f>E293+G293+I293</f>
        <v>167</v>
      </c>
      <c r="L293" s="210">
        <f t="shared" ref="L293:L298" si="288">K293/C293</f>
        <v>1</v>
      </c>
      <c r="M293" s="209"/>
      <c r="N293" s="209"/>
      <c r="O293" s="363"/>
      <c r="P293" s="363"/>
      <c r="Q293" s="210">
        <f t="shared" ref="Q293:Q298" si="289">P293/C293</f>
        <v>0</v>
      </c>
      <c r="R293" s="678"/>
      <c r="S293" s="678"/>
      <c r="T293" s="638"/>
      <c r="U293" s="639"/>
      <c r="W293" s="175"/>
      <c r="X293" s="114"/>
      <c r="Y293" s="179"/>
      <c r="Z293" s="175"/>
    </row>
    <row r="294" spans="1:26" x14ac:dyDescent="0.25">
      <c r="B294" s="106" t="s">
        <v>44</v>
      </c>
      <c r="C294" s="209">
        <v>146</v>
      </c>
      <c r="D294" s="209"/>
      <c r="E294" s="209"/>
      <c r="F294" s="209">
        <v>5</v>
      </c>
      <c r="G294" s="209">
        <v>146</v>
      </c>
      <c r="H294" s="246"/>
      <c r="I294" s="246"/>
      <c r="J294" s="430">
        <f t="shared" ref="J294:J298" si="290">D294+F294+H294</f>
        <v>5</v>
      </c>
      <c r="K294" s="431">
        <f t="shared" ref="K294:K298" si="291">E294+G294+I294</f>
        <v>146</v>
      </c>
      <c r="L294" s="210">
        <f t="shared" si="288"/>
        <v>1</v>
      </c>
      <c r="M294" s="209"/>
      <c r="N294" s="209"/>
      <c r="O294" s="363"/>
      <c r="P294" s="363"/>
      <c r="Q294" s="210">
        <f t="shared" si="289"/>
        <v>0</v>
      </c>
      <c r="R294" s="678"/>
      <c r="S294" s="678"/>
      <c r="T294" s="634"/>
      <c r="U294" s="640"/>
      <c r="W294" s="175"/>
      <c r="X294" s="114"/>
      <c r="Y294" s="179"/>
      <c r="Z294" s="175"/>
    </row>
    <row r="295" spans="1:26" x14ac:dyDescent="0.25">
      <c r="B295" s="106" t="s">
        <v>43</v>
      </c>
      <c r="C295" s="209">
        <v>167</v>
      </c>
      <c r="D295" s="209"/>
      <c r="E295" s="209"/>
      <c r="F295" s="209">
        <v>5</v>
      </c>
      <c r="G295" s="209">
        <v>167</v>
      </c>
      <c r="H295" s="246"/>
      <c r="I295" s="246"/>
      <c r="J295" s="430">
        <f t="shared" si="290"/>
        <v>5</v>
      </c>
      <c r="K295" s="431">
        <f t="shared" si="291"/>
        <v>167</v>
      </c>
      <c r="L295" s="210">
        <f t="shared" si="288"/>
        <v>1</v>
      </c>
      <c r="M295" s="209"/>
      <c r="N295" s="209"/>
      <c r="O295" s="363"/>
      <c r="P295" s="363"/>
      <c r="Q295" s="210">
        <f t="shared" si="289"/>
        <v>0</v>
      </c>
      <c r="R295" s="678"/>
      <c r="S295" s="678"/>
      <c r="T295" s="634"/>
      <c r="U295" s="640"/>
      <c r="W295" s="175"/>
      <c r="X295" s="114"/>
      <c r="Y295" s="179"/>
      <c r="Z295" s="175"/>
    </row>
    <row r="296" spans="1:26" x14ac:dyDescent="0.25">
      <c r="B296" s="106" t="s">
        <v>42</v>
      </c>
      <c r="C296" s="209">
        <v>147</v>
      </c>
      <c r="D296" s="209">
        <v>5</v>
      </c>
      <c r="E296" s="209">
        <v>147</v>
      </c>
      <c r="F296" s="209"/>
      <c r="G296" s="209"/>
      <c r="H296" s="246"/>
      <c r="I296" s="246"/>
      <c r="J296" s="430">
        <f t="shared" si="290"/>
        <v>5</v>
      </c>
      <c r="K296" s="431">
        <f t="shared" si="291"/>
        <v>147</v>
      </c>
      <c r="L296" s="210">
        <f t="shared" si="288"/>
        <v>1</v>
      </c>
      <c r="M296" s="209"/>
      <c r="N296" s="209"/>
      <c r="O296" s="363"/>
      <c r="P296" s="363"/>
      <c r="Q296" s="210">
        <f t="shared" si="289"/>
        <v>0</v>
      </c>
      <c r="R296" s="678"/>
      <c r="S296" s="678"/>
      <c r="T296" s="634"/>
      <c r="U296" s="640"/>
      <c r="W296" s="175"/>
      <c r="X296" s="114"/>
      <c r="Y296" s="179"/>
      <c r="Z296" s="175"/>
    </row>
    <row r="297" spans="1:26" x14ac:dyDescent="0.25">
      <c r="B297" s="106" t="s">
        <v>41</v>
      </c>
      <c r="C297" s="209">
        <v>124</v>
      </c>
      <c r="D297" s="209"/>
      <c r="E297" s="209"/>
      <c r="F297" s="209">
        <v>4</v>
      </c>
      <c r="G297" s="209">
        <v>124</v>
      </c>
      <c r="H297" s="246"/>
      <c r="I297" s="246"/>
      <c r="J297" s="430">
        <f t="shared" si="290"/>
        <v>4</v>
      </c>
      <c r="K297" s="431">
        <f t="shared" si="291"/>
        <v>124</v>
      </c>
      <c r="L297" s="210">
        <f t="shared" si="288"/>
        <v>1</v>
      </c>
      <c r="M297" s="209"/>
      <c r="N297" s="209"/>
      <c r="O297" s="363"/>
      <c r="P297" s="363"/>
      <c r="Q297" s="210">
        <f t="shared" si="289"/>
        <v>0</v>
      </c>
      <c r="R297" s="678"/>
      <c r="S297" s="678"/>
      <c r="T297" s="634"/>
      <c r="U297" s="640"/>
      <c r="W297" s="175"/>
      <c r="X297" s="114"/>
      <c r="Y297" s="179"/>
      <c r="Z297" s="175"/>
    </row>
    <row r="298" spans="1:26" x14ac:dyDescent="0.25">
      <c r="B298" s="107" t="s">
        <v>40</v>
      </c>
      <c r="C298" s="211">
        <f>SUM(C293:C297)</f>
        <v>751</v>
      </c>
      <c r="D298" s="211">
        <f t="shared" ref="D298" si="292">SUM(D293:D297)</f>
        <v>10</v>
      </c>
      <c r="E298" s="211">
        <f t="shared" ref="E298" si="293">SUM(E293:E297)</f>
        <v>314</v>
      </c>
      <c r="F298" s="211">
        <f t="shared" ref="F298" si="294">SUM(F293:F297)</f>
        <v>14</v>
      </c>
      <c r="G298" s="211">
        <f t="shared" ref="G298" si="295">SUM(G293:G297)</f>
        <v>437</v>
      </c>
      <c r="H298" s="211">
        <f t="shared" ref="H298" si="296">SUM(H293:H297)</f>
        <v>0</v>
      </c>
      <c r="I298" s="211">
        <f t="shared" ref="I298" si="297">SUM(I293:I297)</f>
        <v>0</v>
      </c>
      <c r="J298" s="430">
        <f t="shared" si="290"/>
        <v>24</v>
      </c>
      <c r="K298" s="431">
        <f t="shared" si="291"/>
        <v>751</v>
      </c>
      <c r="L298" s="210">
        <f t="shared" si="288"/>
        <v>1</v>
      </c>
      <c r="M298" s="211">
        <f t="shared" ref="M298:P298" si="298">SUM(M293:M297)</f>
        <v>0</v>
      </c>
      <c r="N298" s="211">
        <f t="shared" si="298"/>
        <v>0</v>
      </c>
      <c r="O298" s="211">
        <f t="shared" si="298"/>
        <v>0</v>
      </c>
      <c r="P298" s="211">
        <f t="shared" si="298"/>
        <v>0</v>
      </c>
      <c r="Q298" s="210">
        <f t="shared" si="289"/>
        <v>0</v>
      </c>
      <c r="R298" s="678"/>
      <c r="S298" s="678"/>
      <c r="T298" s="635"/>
      <c r="U298" s="641"/>
      <c r="V298" s="114" t="str">
        <f>IF(E298=0,"","x")</f>
        <v>x</v>
      </c>
      <c r="W298" s="175" t="str">
        <f>IF(G298=0,"","x")</f>
        <v>x</v>
      </c>
      <c r="X298" s="114" t="str">
        <f>IF(I298=0,"","x")</f>
        <v/>
      </c>
      <c r="Y298" s="179" t="str">
        <f>IF(N298=0,"","x")</f>
        <v/>
      </c>
      <c r="Z298" s="175" t="str">
        <f>IF(P298=0,"","x")</f>
        <v/>
      </c>
    </row>
    <row r="299" spans="1:26" x14ac:dyDescent="0.25">
      <c r="D299" s="247"/>
      <c r="E299" s="247"/>
      <c r="F299" s="247"/>
      <c r="G299" s="247"/>
      <c r="H299" s="247"/>
      <c r="I299" s="247"/>
      <c r="W299" s="175"/>
      <c r="X299" s="114"/>
      <c r="Y299" s="179"/>
      <c r="Z299" s="175"/>
    </row>
    <row r="300" spans="1:26" x14ac:dyDescent="0.25">
      <c r="A300" s="251">
        <v>27</v>
      </c>
      <c r="B300" s="83" t="s">
        <v>147</v>
      </c>
      <c r="C300" s="83"/>
      <c r="D300" s="247"/>
      <c r="E300" s="247"/>
      <c r="F300" s="247"/>
      <c r="G300" s="247"/>
      <c r="H300" s="247"/>
      <c r="I300" s="247"/>
      <c r="W300" s="175"/>
      <c r="X300" s="114"/>
      <c r="Y300" s="179"/>
      <c r="Z300" s="175"/>
    </row>
    <row r="301" spans="1:26" x14ac:dyDescent="0.25">
      <c r="B301" s="3"/>
      <c r="C301" s="3"/>
      <c r="D301" s="677"/>
      <c r="E301" s="677"/>
      <c r="F301" s="677"/>
      <c r="G301" s="677"/>
      <c r="H301" s="248"/>
      <c r="I301" s="248"/>
      <c r="J301" s="675"/>
      <c r="K301" s="675"/>
      <c r="L301" s="181"/>
      <c r="M301" s="676"/>
      <c r="N301" s="676"/>
      <c r="O301" s="668"/>
      <c r="P301" s="668"/>
      <c r="Q301" s="108"/>
      <c r="R301" s="108"/>
      <c r="S301" s="109"/>
      <c r="T301" s="669"/>
      <c r="U301" s="636" t="s">
        <v>176</v>
      </c>
      <c r="W301" s="175"/>
      <c r="X301" s="114"/>
      <c r="Y301" s="179"/>
      <c r="Z301" s="175"/>
    </row>
    <row r="302" spans="1:26" x14ac:dyDescent="0.25">
      <c r="B302" s="3"/>
      <c r="C302" s="3"/>
      <c r="D302" s="249"/>
      <c r="E302" s="249"/>
      <c r="F302" s="249"/>
      <c r="G302" s="249"/>
      <c r="H302" s="249"/>
      <c r="I302" s="249"/>
      <c r="J302" s="111"/>
      <c r="K302" s="111"/>
      <c r="L302" s="111"/>
      <c r="M302" s="110"/>
      <c r="N302" s="110"/>
      <c r="O302" s="110"/>
      <c r="P302" s="110"/>
      <c r="Q302" s="183"/>
      <c r="R302" s="112"/>
      <c r="S302" s="116"/>
      <c r="T302" s="670"/>
      <c r="U302" s="637"/>
      <c r="W302" s="175"/>
      <c r="X302" s="114"/>
      <c r="Y302" s="179"/>
      <c r="Z302" s="175"/>
    </row>
    <row r="303" spans="1:26" ht="16.5" customHeight="1" x14ac:dyDescent="0.25">
      <c r="B303" s="106" t="s">
        <v>45</v>
      </c>
      <c r="C303" s="209"/>
      <c r="D303" s="246"/>
      <c r="E303" s="246"/>
      <c r="F303" s="209">
        <v>4</v>
      </c>
      <c r="G303" s="209">
        <v>140</v>
      </c>
      <c r="H303" s="246"/>
      <c r="I303" s="246"/>
      <c r="J303" s="430">
        <f>D303+F303+H303</f>
        <v>4</v>
      </c>
      <c r="K303" s="431">
        <f>E303+G303+I303</f>
        <v>140</v>
      </c>
      <c r="L303" s="210" t="e">
        <f t="shared" ref="L303:L308" si="299">K303/C303</f>
        <v>#DIV/0!</v>
      </c>
      <c r="M303" s="209"/>
      <c r="N303" s="209"/>
      <c r="O303" s="363">
        <v>4</v>
      </c>
      <c r="P303" s="363">
        <v>140</v>
      </c>
      <c r="Q303" s="210" t="e">
        <f t="shared" ref="Q303:Q308" si="300">P303/C303</f>
        <v>#DIV/0!</v>
      </c>
      <c r="R303" s="671">
        <v>1</v>
      </c>
      <c r="S303" s="671">
        <v>35</v>
      </c>
      <c r="T303" s="672" t="s">
        <v>311</v>
      </c>
      <c r="U303" s="638">
        <v>1</v>
      </c>
      <c r="W303" s="175"/>
      <c r="X303" s="114"/>
      <c r="Y303" s="179"/>
      <c r="Z303" s="175"/>
    </row>
    <row r="304" spans="1:26" x14ac:dyDescent="0.25">
      <c r="B304" s="106" t="s">
        <v>44</v>
      </c>
      <c r="C304" s="209"/>
      <c r="D304" s="246"/>
      <c r="E304" s="246"/>
      <c r="F304" s="209">
        <v>4</v>
      </c>
      <c r="G304" s="209">
        <v>122</v>
      </c>
      <c r="H304" s="246"/>
      <c r="I304" s="246"/>
      <c r="J304" s="430">
        <f t="shared" ref="J304:J308" si="301">D304+F304+H304</f>
        <v>4</v>
      </c>
      <c r="K304" s="431">
        <f t="shared" ref="K304:K308" si="302">E304+G304+I304</f>
        <v>122</v>
      </c>
      <c r="L304" s="210" t="e">
        <f t="shared" si="299"/>
        <v>#DIV/0!</v>
      </c>
      <c r="M304" s="209"/>
      <c r="N304" s="209"/>
      <c r="O304" s="363">
        <v>4</v>
      </c>
      <c r="P304" s="363">
        <v>122</v>
      </c>
      <c r="Q304" s="210" t="e">
        <f t="shared" si="300"/>
        <v>#DIV/0!</v>
      </c>
      <c r="R304" s="671"/>
      <c r="S304" s="671"/>
      <c r="T304" s="673"/>
      <c r="U304" s="634"/>
      <c r="W304" s="175"/>
      <c r="X304" s="114"/>
      <c r="Y304" s="179"/>
      <c r="Z304" s="175"/>
    </row>
    <row r="305" spans="1:26" x14ac:dyDescent="0.25">
      <c r="B305" s="106" t="s">
        <v>43</v>
      </c>
      <c r="C305" s="209"/>
      <c r="D305" s="246"/>
      <c r="E305" s="246"/>
      <c r="F305" s="209">
        <v>3</v>
      </c>
      <c r="G305" s="209">
        <v>121</v>
      </c>
      <c r="H305" s="246"/>
      <c r="I305" s="246"/>
      <c r="J305" s="430">
        <f t="shared" si="301"/>
        <v>3</v>
      </c>
      <c r="K305" s="431">
        <f t="shared" si="302"/>
        <v>121</v>
      </c>
      <c r="L305" s="210" t="e">
        <f t="shared" si="299"/>
        <v>#DIV/0!</v>
      </c>
      <c r="M305" s="209"/>
      <c r="N305" s="209"/>
      <c r="O305" s="363">
        <v>3</v>
      </c>
      <c r="P305" s="363">
        <v>121</v>
      </c>
      <c r="Q305" s="210" t="e">
        <f t="shared" si="300"/>
        <v>#DIV/0!</v>
      </c>
      <c r="R305" s="671"/>
      <c r="S305" s="671"/>
      <c r="T305" s="673"/>
      <c r="U305" s="634"/>
      <c r="W305" s="175"/>
      <c r="X305" s="114"/>
      <c r="Y305" s="179"/>
      <c r="Z305" s="175"/>
    </row>
    <row r="306" spans="1:26" x14ac:dyDescent="0.25">
      <c r="B306" s="106" t="s">
        <v>42</v>
      </c>
      <c r="C306" s="209"/>
      <c r="D306" s="246"/>
      <c r="E306" s="246"/>
      <c r="F306" s="209">
        <v>3</v>
      </c>
      <c r="G306" s="209">
        <v>77</v>
      </c>
      <c r="H306" s="246"/>
      <c r="I306" s="246"/>
      <c r="J306" s="430">
        <f t="shared" si="301"/>
        <v>3</v>
      </c>
      <c r="K306" s="431">
        <f t="shared" si="302"/>
        <v>77</v>
      </c>
      <c r="L306" s="210" t="e">
        <f t="shared" si="299"/>
        <v>#DIV/0!</v>
      </c>
      <c r="M306" s="209"/>
      <c r="N306" s="209"/>
      <c r="O306" s="363">
        <v>3</v>
      </c>
      <c r="P306" s="363">
        <v>77</v>
      </c>
      <c r="Q306" s="210" t="e">
        <f t="shared" si="300"/>
        <v>#DIV/0!</v>
      </c>
      <c r="R306" s="671"/>
      <c r="S306" s="671"/>
      <c r="T306" s="673"/>
      <c r="U306" s="634"/>
      <c r="W306" s="175"/>
      <c r="X306" s="114"/>
      <c r="Y306" s="179"/>
      <c r="Z306" s="175"/>
    </row>
    <row r="307" spans="1:26" x14ac:dyDescent="0.25">
      <c r="B307" s="106" t="s">
        <v>41</v>
      </c>
      <c r="C307" s="209"/>
      <c r="D307" s="246"/>
      <c r="E307" s="246"/>
      <c r="F307" s="209">
        <v>3</v>
      </c>
      <c r="G307" s="209">
        <v>85</v>
      </c>
      <c r="H307" s="246"/>
      <c r="I307" s="246"/>
      <c r="J307" s="430">
        <f t="shared" si="301"/>
        <v>3</v>
      </c>
      <c r="K307" s="431">
        <f t="shared" si="302"/>
        <v>85</v>
      </c>
      <c r="L307" s="210" t="e">
        <f t="shared" si="299"/>
        <v>#DIV/0!</v>
      </c>
      <c r="M307" s="209"/>
      <c r="N307" s="209"/>
      <c r="O307" s="363">
        <v>3</v>
      </c>
      <c r="P307" s="363">
        <v>85</v>
      </c>
      <c r="Q307" s="210" t="e">
        <f t="shared" si="300"/>
        <v>#DIV/0!</v>
      </c>
      <c r="R307" s="671"/>
      <c r="S307" s="671"/>
      <c r="T307" s="673"/>
      <c r="U307" s="634"/>
      <c r="W307" s="175"/>
      <c r="X307" s="114"/>
      <c r="Y307" s="179"/>
      <c r="Z307" s="175"/>
    </row>
    <row r="308" spans="1:26" x14ac:dyDescent="0.25">
      <c r="B308" s="107" t="s">
        <v>40</v>
      </c>
      <c r="C308" s="211">
        <f>SUM(C303:C307)</f>
        <v>0</v>
      </c>
      <c r="D308" s="211">
        <f t="shared" ref="D308" si="303">SUM(D303:D307)</f>
        <v>0</v>
      </c>
      <c r="E308" s="211">
        <f t="shared" ref="E308" si="304">SUM(E303:E307)</f>
        <v>0</v>
      </c>
      <c r="F308" s="211">
        <f t="shared" ref="F308" si="305">SUM(F303:F307)</f>
        <v>17</v>
      </c>
      <c r="G308" s="211">
        <f t="shared" ref="G308" si="306">SUM(G303:G307)</f>
        <v>545</v>
      </c>
      <c r="H308" s="211">
        <f t="shared" ref="H308" si="307">SUM(H303:H307)</f>
        <v>0</v>
      </c>
      <c r="I308" s="211">
        <f t="shared" ref="I308" si="308">SUM(I303:I307)</f>
        <v>0</v>
      </c>
      <c r="J308" s="430">
        <f t="shared" si="301"/>
        <v>17</v>
      </c>
      <c r="K308" s="431">
        <f t="shared" si="302"/>
        <v>545</v>
      </c>
      <c r="L308" s="210" t="e">
        <f t="shared" si="299"/>
        <v>#DIV/0!</v>
      </c>
      <c r="M308" s="211">
        <f t="shared" ref="M308:P308" si="309">SUM(M303:M307)</f>
        <v>0</v>
      </c>
      <c r="N308" s="211">
        <f t="shared" si="309"/>
        <v>0</v>
      </c>
      <c r="O308" s="211">
        <f t="shared" si="309"/>
        <v>17</v>
      </c>
      <c r="P308" s="211">
        <f t="shared" si="309"/>
        <v>545</v>
      </c>
      <c r="Q308" s="210" t="e">
        <f t="shared" si="300"/>
        <v>#DIV/0!</v>
      </c>
      <c r="R308" s="671"/>
      <c r="S308" s="671"/>
      <c r="T308" s="674"/>
      <c r="U308" s="635"/>
      <c r="V308" s="114" t="str">
        <f>IF(E308=0,"","x")</f>
        <v/>
      </c>
      <c r="W308" s="175" t="str">
        <f>IF(G308=0,"","x")</f>
        <v>x</v>
      </c>
      <c r="X308" s="114" t="str">
        <f>IF(I308=0,"","x")</f>
        <v/>
      </c>
      <c r="Y308" s="179" t="str">
        <f>IF(N308=0,"","x")</f>
        <v/>
      </c>
      <c r="Z308" s="175" t="str">
        <f>IF(P308=0,"","x")</f>
        <v>x</v>
      </c>
    </row>
    <row r="309" spans="1:26" x14ac:dyDescent="0.25">
      <c r="D309" s="247"/>
      <c r="E309" s="247"/>
      <c r="F309" s="247"/>
      <c r="G309" s="247"/>
      <c r="H309" s="247"/>
      <c r="I309" s="247"/>
      <c r="W309" s="175"/>
      <c r="X309" s="114"/>
      <c r="Y309" s="179"/>
      <c r="Z309" s="175"/>
    </row>
    <row r="310" spans="1:26" x14ac:dyDescent="0.25">
      <c r="A310" s="251">
        <v>28</v>
      </c>
      <c r="B310" s="83" t="s">
        <v>148</v>
      </c>
      <c r="C310" s="83"/>
      <c r="D310" s="247"/>
      <c r="E310" s="247"/>
      <c r="F310" s="247"/>
      <c r="G310" s="247"/>
      <c r="H310" s="247"/>
      <c r="I310" s="247"/>
      <c r="W310" s="175"/>
      <c r="X310" s="114"/>
      <c r="Y310" s="179"/>
      <c r="Z310" s="175"/>
    </row>
    <row r="311" spans="1:26" x14ac:dyDescent="0.25">
      <c r="B311" s="3"/>
      <c r="C311" s="3"/>
      <c r="D311" s="677"/>
      <c r="E311" s="677"/>
      <c r="F311" s="677"/>
      <c r="G311" s="677"/>
      <c r="H311" s="248"/>
      <c r="I311" s="248"/>
      <c r="J311" s="675"/>
      <c r="K311" s="675"/>
      <c r="L311" s="181"/>
      <c r="M311" s="676"/>
      <c r="N311" s="676"/>
      <c r="O311" s="668"/>
      <c r="P311" s="668"/>
      <c r="Q311" s="108"/>
      <c r="R311" s="108"/>
      <c r="S311" s="109"/>
      <c r="T311" s="669"/>
      <c r="U311" s="636" t="s">
        <v>176</v>
      </c>
      <c r="W311" s="175"/>
      <c r="X311" s="114"/>
      <c r="Y311" s="179"/>
      <c r="Z311" s="175"/>
    </row>
    <row r="312" spans="1:26" x14ac:dyDescent="0.25">
      <c r="B312" s="3"/>
      <c r="C312" s="3"/>
      <c r="D312" s="249"/>
      <c r="E312" s="249"/>
      <c r="F312" s="249"/>
      <c r="G312" s="249"/>
      <c r="H312" s="249"/>
      <c r="I312" s="249"/>
      <c r="J312" s="111"/>
      <c r="K312" s="111"/>
      <c r="L312" s="111"/>
      <c r="M312" s="110"/>
      <c r="N312" s="110"/>
      <c r="O312" s="110"/>
      <c r="P312" s="110"/>
      <c r="Q312" s="183"/>
      <c r="R312" s="112"/>
      <c r="S312" s="116"/>
      <c r="T312" s="670"/>
      <c r="U312" s="637"/>
      <c r="W312" s="175"/>
      <c r="X312" s="114"/>
      <c r="Y312" s="179"/>
      <c r="Z312" s="175"/>
    </row>
    <row r="313" spans="1:26" x14ac:dyDescent="0.25">
      <c r="B313" s="106" t="s">
        <v>45</v>
      </c>
      <c r="C313" s="209"/>
      <c r="D313" s="209">
        <v>3</v>
      </c>
      <c r="E313" s="209">
        <v>70</v>
      </c>
      <c r="F313" s="246"/>
      <c r="G313" s="246"/>
      <c r="H313" s="246"/>
      <c r="I313" s="246"/>
      <c r="J313" s="430">
        <f>D313+F313+H313</f>
        <v>3</v>
      </c>
      <c r="K313" s="431">
        <f>E313+G313+I313</f>
        <v>70</v>
      </c>
      <c r="L313" s="210" t="e">
        <f t="shared" ref="L313:L318" si="310">K313/C313</f>
        <v>#DIV/0!</v>
      </c>
      <c r="M313" s="209"/>
      <c r="N313" s="209"/>
      <c r="O313" s="363"/>
      <c r="P313" s="363"/>
      <c r="Q313" s="210" t="e">
        <f t="shared" ref="Q313:Q318" si="311">P313/C313</f>
        <v>#DIV/0!</v>
      </c>
      <c r="R313" s="678"/>
      <c r="S313" s="678"/>
      <c r="T313" s="638"/>
      <c r="U313" s="639"/>
      <c r="W313" s="175"/>
      <c r="X313" s="114"/>
      <c r="Y313" s="179"/>
      <c r="Z313" s="175"/>
    </row>
    <row r="314" spans="1:26" x14ac:dyDescent="0.25">
      <c r="B314" s="106" t="s">
        <v>44</v>
      </c>
      <c r="C314" s="209"/>
      <c r="D314" s="209">
        <v>4</v>
      </c>
      <c r="E314" s="209">
        <v>83</v>
      </c>
      <c r="F314" s="246"/>
      <c r="G314" s="246"/>
      <c r="H314" s="246"/>
      <c r="I314" s="246"/>
      <c r="J314" s="430">
        <f t="shared" ref="J314:J318" si="312">D314+F314+H314</f>
        <v>4</v>
      </c>
      <c r="K314" s="431">
        <f t="shared" ref="K314:K318" si="313">E314+G314+I314</f>
        <v>83</v>
      </c>
      <c r="L314" s="210" t="e">
        <f t="shared" si="310"/>
        <v>#DIV/0!</v>
      </c>
      <c r="M314" s="209"/>
      <c r="N314" s="209"/>
      <c r="O314" s="363"/>
      <c r="P314" s="363"/>
      <c r="Q314" s="210" t="e">
        <f t="shared" si="311"/>
        <v>#DIV/0!</v>
      </c>
      <c r="R314" s="678"/>
      <c r="S314" s="678"/>
      <c r="T314" s="634"/>
      <c r="U314" s="640"/>
      <c r="W314" s="175"/>
      <c r="X314" s="114"/>
      <c r="Y314" s="179"/>
      <c r="Z314" s="175"/>
    </row>
    <row r="315" spans="1:26" x14ac:dyDescent="0.25">
      <c r="B315" s="106" t="s">
        <v>43</v>
      </c>
      <c r="C315" s="209"/>
      <c r="D315" s="209">
        <v>4</v>
      </c>
      <c r="E315" s="209">
        <v>94</v>
      </c>
      <c r="F315" s="246"/>
      <c r="G315" s="246"/>
      <c r="H315" s="246"/>
      <c r="I315" s="246"/>
      <c r="J315" s="430">
        <f t="shared" si="312"/>
        <v>4</v>
      </c>
      <c r="K315" s="431">
        <f t="shared" si="313"/>
        <v>94</v>
      </c>
      <c r="L315" s="210" t="e">
        <f t="shared" si="310"/>
        <v>#DIV/0!</v>
      </c>
      <c r="M315" s="209"/>
      <c r="N315" s="209"/>
      <c r="O315" s="363"/>
      <c r="P315" s="363"/>
      <c r="Q315" s="210" t="e">
        <f t="shared" si="311"/>
        <v>#DIV/0!</v>
      </c>
      <c r="R315" s="678"/>
      <c r="S315" s="678"/>
      <c r="T315" s="634"/>
      <c r="U315" s="640"/>
      <c r="W315" s="175"/>
      <c r="X315" s="114"/>
      <c r="Y315" s="179"/>
      <c r="Z315" s="175"/>
    </row>
    <row r="316" spans="1:26" x14ac:dyDescent="0.25">
      <c r="B316" s="106" t="s">
        <v>42</v>
      </c>
      <c r="C316" s="209"/>
      <c r="D316" s="209">
        <v>4</v>
      </c>
      <c r="E316" s="209">
        <v>97</v>
      </c>
      <c r="F316" s="246"/>
      <c r="G316" s="246"/>
      <c r="H316" s="246"/>
      <c r="I316" s="246"/>
      <c r="J316" s="430">
        <f t="shared" si="312"/>
        <v>4</v>
      </c>
      <c r="K316" s="431">
        <f t="shared" si="313"/>
        <v>97</v>
      </c>
      <c r="L316" s="210" t="e">
        <f t="shared" si="310"/>
        <v>#DIV/0!</v>
      </c>
      <c r="M316" s="209"/>
      <c r="N316" s="209"/>
      <c r="O316" s="363"/>
      <c r="P316" s="363"/>
      <c r="Q316" s="210" t="e">
        <f t="shared" si="311"/>
        <v>#DIV/0!</v>
      </c>
      <c r="R316" s="678"/>
      <c r="S316" s="678"/>
      <c r="T316" s="634"/>
      <c r="U316" s="640"/>
      <c r="W316" s="175"/>
      <c r="X316" s="114"/>
      <c r="Y316" s="179"/>
      <c r="Z316" s="175"/>
    </row>
    <row r="317" spans="1:26" x14ac:dyDescent="0.25">
      <c r="B317" s="106" t="s">
        <v>41</v>
      </c>
      <c r="C317" s="209"/>
      <c r="D317" s="209">
        <v>3</v>
      </c>
      <c r="E317" s="209">
        <v>86</v>
      </c>
      <c r="F317" s="246"/>
      <c r="G317" s="246"/>
      <c r="H317" s="246"/>
      <c r="I317" s="246"/>
      <c r="J317" s="430">
        <f t="shared" si="312"/>
        <v>3</v>
      </c>
      <c r="K317" s="431">
        <f t="shared" si="313"/>
        <v>86</v>
      </c>
      <c r="L317" s="210" t="e">
        <f t="shared" si="310"/>
        <v>#DIV/0!</v>
      </c>
      <c r="M317" s="209"/>
      <c r="N317" s="209"/>
      <c r="O317" s="363"/>
      <c r="P317" s="363"/>
      <c r="Q317" s="210" t="e">
        <f t="shared" si="311"/>
        <v>#DIV/0!</v>
      </c>
      <c r="R317" s="678"/>
      <c r="S317" s="678"/>
      <c r="T317" s="634"/>
      <c r="U317" s="640"/>
      <c r="W317" s="175"/>
      <c r="X317" s="114"/>
      <c r="Y317" s="179"/>
      <c r="Z317" s="175"/>
    </row>
    <row r="318" spans="1:26" x14ac:dyDescent="0.25">
      <c r="B318" s="107" t="s">
        <v>40</v>
      </c>
      <c r="C318" s="211">
        <f>SUM(C313:C317)</f>
        <v>0</v>
      </c>
      <c r="D318" s="211">
        <f t="shared" ref="D318" si="314">SUM(D313:D317)</f>
        <v>18</v>
      </c>
      <c r="E318" s="211">
        <f t="shared" ref="E318" si="315">SUM(E313:E317)</f>
        <v>430</v>
      </c>
      <c r="F318" s="211">
        <f t="shared" ref="F318" si="316">SUM(F313:F317)</f>
        <v>0</v>
      </c>
      <c r="G318" s="211">
        <f t="shared" ref="G318" si="317">SUM(G313:G317)</f>
        <v>0</v>
      </c>
      <c r="H318" s="211">
        <f t="shared" ref="H318" si="318">SUM(H313:H317)</f>
        <v>0</v>
      </c>
      <c r="I318" s="211">
        <f t="shared" ref="I318" si="319">SUM(I313:I317)</f>
        <v>0</v>
      </c>
      <c r="J318" s="430">
        <f t="shared" si="312"/>
        <v>18</v>
      </c>
      <c r="K318" s="431">
        <f t="shared" si="313"/>
        <v>430</v>
      </c>
      <c r="L318" s="210" t="e">
        <f t="shared" si="310"/>
        <v>#DIV/0!</v>
      </c>
      <c r="M318" s="211">
        <f t="shared" ref="M318:P318" si="320">SUM(M313:M317)</f>
        <v>0</v>
      </c>
      <c r="N318" s="211">
        <f t="shared" si="320"/>
        <v>0</v>
      </c>
      <c r="O318" s="211">
        <f t="shared" si="320"/>
        <v>0</v>
      </c>
      <c r="P318" s="211">
        <f t="shared" si="320"/>
        <v>0</v>
      </c>
      <c r="Q318" s="210" t="e">
        <f t="shared" si="311"/>
        <v>#DIV/0!</v>
      </c>
      <c r="R318" s="678"/>
      <c r="S318" s="678"/>
      <c r="T318" s="635"/>
      <c r="U318" s="641"/>
      <c r="V318" s="114" t="str">
        <f>IF(E318=0,"","x")</f>
        <v>x</v>
      </c>
      <c r="W318" s="175" t="str">
        <f>IF(G318=0,"","x")</f>
        <v/>
      </c>
      <c r="X318" s="114" t="str">
        <f>IF(I318=0,"","x")</f>
        <v/>
      </c>
      <c r="Y318" s="179" t="str">
        <f>IF(N318=0,"","x")</f>
        <v/>
      </c>
      <c r="Z318" s="175" t="str">
        <f>IF(P318=0,"","x")</f>
        <v/>
      </c>
    </row>
    <row r="319" spans="1:26" x14ac:dyDescent="0.25">
      <c r="D319" s="247"/>
      <c r="E319" s="247"/>
      <c r="F319" s="247"/>
      <c r="G319" s="247"/>
      <c r="H319" s="247"/>
      <c r="I319" s="247"/>
      <c r="W319" s="175"/>
      <c r="X319" s="114"/>
      <c r="Y319" s="179"/>
      <c r="Z319" s="175"/>
    </row>
    <row r="320" spans="1:26" x14ac:dyDescent="0.25">
      <c r="A320" s="251">
        <v>29</v>
      </c>
      <c r="B320" s="83" t="s">
        <v>96</v>
      </c>
      <c r="C320" s="83"/>
      <c r="D320" s="247"/>
      <c r="E320" s="247"/>
      <c r="F320" s="247"/>
      <c r="G320" s="247"/>
      <c r="H320" s="247"/>
      <c r="I320" s="247"/>
      <c r="W320" s="175"/>
      <c r="X320" s="114"/>
      <c r="Y320" s="179"/>
      <c r="Z320" s="175"/>
    </row>
    <row r="321" spans="1:26" x14ac:dyDescent="0.25">
      <c r="B321" s="3"/>
      <c r="C321" s="3"/>
      <c r="D321" s="677"/>
      <c r="E321" s="677"/>
      <c r="F321" s="677"/>
      <c r="G321" s="677"/>
      <c r="H321" s="248"/>
      <c r="I321" s="248"/>
      <c r="J321" s="675"/>
      <c r="K321" s="675"/>
      <c r="L321" s="181"/>
      <c r="M321" s="676"/>
      <c r="N321" s="676"/>
      <c r="O321" s="668"/>
      <c r="P321" s="668"/>
      <c r="Q321" s="108"/>
      <c r="R321" s="108"/>
      <c r="S321" s="109"/>
      <c r="T321" s="669"/>
      <c r="U321" s="636" t="s">
        <v>176</v>
      </c>
      <c r="W321" s="175"/>
      <c r="X321" s="114"/>
      <c r="Y321" s="179"/>
      <c r="Z321" s="175"/>
    </row>
    <row r="322" spans="1:26" x14ac:dyDescent="0.25">
      <c r="B322" s="3"/>
      <c r="C322" s="3"/>
      <c r="D322" s="249"/>
      <c r="E322" s="249"/>
      <c r="F322" s="249"/>
      <c r="G322" s="249"/>
      <c r="H322" s="249"/>
      <c r="I322" s="249"/>
      <c r="J322" s="111"/>
      <c r="K322" s="111"/>
      <c r="L322" s="111"/>
      <c r="M322" s="110"/>
      <c r="N322" s="110"/>
      <c r="O322" s="110"/>
      <c r="P322" s="110"/>
      <c r="Q322" s="183"/>
      <c r="R322" s="112"/>
      <c r="S322" s="116"/>
      <c r="T322" s="670"/>
      <c r="U322" s="637"/>
      <c r="W322" s="175"/>
      <c r="X322" s="114"/>
      <c r="Y322" s="179"/>
      <c r="Z322" s="175"/>
    </row>
    <row r="323" spans="1:26" ht="16.5" customHeight="1" x14ac:dyDescent="0.25">
      <c r="B323" s="106" t="s">
        <v>45</v>
      </c>
      <c r="C323" s="209"/>
      <c r="D323" s="209">
        <v>4</v>
      </c>
      <c r="E323" s="209">
        <v>116</v>
      </c>
      <c r="F323" s="246"/>
      <c r="G323" s="246"/>
      <c r="H323" s="246"/>
      <c r="I323" s="246"/>
      <c r="J323" s="430">
        <f>D323+F323+H323</f>
        <v>4</v>
      </c>
      <c r="K323" s="431">
        <f>E323+G323+I323</f>
        <v>116</v>
      </c>
      <c r="L323" s="210" t="e">
        <f t="shared" ref="L323:L328" si="321">K323/C323</f>
        <v>#DIV/0!</v>
      </c>
      <c r="M323" s="209"/>
      <c r="N323" s="209"/>
      <c r="O323" s="363"/>
      <c r="P323" s="363"/>
      <c r="Q323" s="210" t="e">
        <f t="shared" ref="Q323:Q328" si="322">P323/C323</f>
        <v>#DIV/0!</v>
      </c>
      <c r="R323" s="671">
        <v>1</v>
      </c>
      <c r="S323" s="671">
        <v>35</v>
      </c>
      <c r="T323" s="672" t="s">
        <v>314</v>
      </c>
      <c r="U323" s="638">
        <v>1</v>
      </c>
      <c r="W323" s="175"/>
      <c r="X323" s="114"/>
      <c r="Y323" s="179"/>
      <c r="Z323" s="175"/>
    </row>
    <row r="324" spans="1:26" x14ac:dyDescent="0.25">
      <c r="B324" s="106" t="s">
        <v>44</v>
      </c>
      <c r="C324" s="209"/>
      <c r="D324" s="209">
        <v>4</v>
      </c>
      <c r="E324" s="209">
        <v>114</v>
      </c>
      <c r="F324" s="246"/>
      <c r="G324" s="246"/>
      <c r="H324" s="246"/>
      <c r="I324" s="246"/>
      <c r="J324" s="430">
        <f t="shared" ref="J324:J328" si="323">D324+F324+H324</f>
        <v>4</v>
      </c>
      <c r="K324" s="431">
        <f t="shared" ref="K324:K328" si="324">E324+G324+I324</f>
        <v>114</v>
      </c>
      <c r="L324" s="210" t="e">
        <f t="shared" si="321"/>
        <v>#DIV/0!</v>
      </c>
      <c r="M324" s="209"/>
      <c r="N324" s="209"/>
      <c r="O324" s="363"/>
      <c r="P324" s="363"/>
      <c r="Q324" s="210" t="e">
        <f t="shared" si="322"/>
        <v>#DIV/0!</v>
      </c>
      <c r="R324" s="671"/>
      <c r="S324" s="671"/>
      <c r="T324" s="673"/>
      <c r="U324" s="634"/>
      <c r="W324" s="175"/>
      <c r="X324" s="114"/>
      <c r="Y324" s="179"/>
      <c r="Z324" s="175"/>
    </row>
    <row r="325" spans="1:26" x14ac:dyDescent="0.25">
      <c r="B325" s="106" t="s">
        <v>43</v>
      </c>
      <c r="C325" s="209"/>
      <c r="D325" s="209">
        <v>4</v>
      </c>
      <c r="E325" s="209">
        <v>116</v>
      </c>
      <c r="F325" s="246"/>
      <c r="G325" s="246"/>
      <c r="H325" s="246"/>
      <c r="I325" s="246"/>
      <c r="J325" s="430">
        <f t="shared" si="323"/>
        <v>4</v>
      </c>
      <c r="K325" s="431">
        <f t="shared" si="324"/>
        <v>116</v>
      </c>
      <c r="L325" s="210" t="e">
        <f t="shared" si="321"/>
        <v>#DIV/0!</v>
      </c>
      <c r="M325" s="209"/>
      <c r="N325" s="209"/>
      <c r="O325" s="363">
        <v>4</v>
      </c>
      <c r="P325" s="363">
        <v>116</v>
      </c>
      <c r="Q325" s="210" t="e">
        <f t="shared" si="322"/>
        <v>#DIV/0!</v>
      </c>
      <c r="R325" s="671"/>
      <c r="S325" s="671"/>
      <c r="T325" s="673"/>
      <c r="U325" s="634"/>
      <c r="W325" s="175"/>
      <c r="X325" s="114"/>
      <c r="Y325" s="179"/>
      <c r="Z325" s="175"/>
    </row>
    <row r="326" spans="1:26" x14ac:dyDescent="0.25">
      <c r="B326" s="106" t="s">
        <v>42</v>
      </c>
      <c r="C326" s="209"/>
      <c r="D326" s="209">
        <v>4</v>
      </c>
      <c r="E326" s="209">
        <v>117</v>
      </c>
      <c r="F326" s="246"/>
      <c r="G326" s="246"/>
      <c r="H326" s="246"/>
      <c r="I326" s="246"/>
      <c r="J326" s="430">
        <f t="shared" si="323"/>
        <v>4</v>
      </c>
      <c r="K326" s="431">
        <f t="shared" si="324"/>
        <v>117</v>
      </c>
      <c r="L326" s="210" t="e">
        <f t="shared" si="321"/>
        <v>#DIV/0!</v>
      </c>
      <c r="M326" s="209"/>
      <c r="N326" s="209"/>
      <c r="O326" s="363">
        <v>4</v>
      </c>
      <c r="P326" s="363">
        <v>117</v>
      </c>
      <c r="Q326" s="210" t="e">
        <f t="shared" si="322"/>
        <v>#DIV/0!</v>
      </c>
      <c r="R326" s="671"/>
      <c r="S326" s="671"/>
      <c r="T326" s="673"/>
      <c r="U326" s="634"/>
      <c r="W326" s="175"/>
      <c r="X326" s="114"/>
      <c r="Y326" s="179"/>
      <c r="Z326" s="175"/>
    </row>
    <row r="327" spans="1:26" x14ac:dyDescent="0.25">
      <c r="B327" s="106" t="s">
        <v>41</v>
      </c>
      <c r="C327" s="209"/>
      <c r="D327" s="209">
        <v>3</v>
      </c>
      <c r="E327" s="209">
        <v>99</v>
      </c>
      <c r="F327" s="246"/>
      <c r="G327" s="246"/>
      <c r="H327" s="246"/>
      <c r="I327" s="246"/>
      <c r="J327" s="430">
        <f t="shared" si="323"/>
        <v>3</v>
      </c>
      <c r="K327" s="431">
        <f t="shared" si="324"/>
        <v>99</v>
      </c>
      <c r="L327" s="210" t="e">
        <f t="shared" si="321"/>
        <v>#DIV/0!</v>
      </c>
      <c r="M327" s="209"/>
      <c r="N327" s="209"/>
      <c r="O327" s="363">
        <v>3</v>
      </c>
      <c r="P327" s="363">
        <v>99</v>
      </c>
      <c r="Q327" s="210" t="e">
        <f t="shared" si="322"/>
        <v>#DIV/0!</v>
      </c>
      <c r="R327" s="671"/>
      <c r="S327" s="671"/>
      <c r="T327" s="673"/>
      <c r="U327" s="634"/>
      <c r="W327" s="175"/>
      <c r="X327" s="114"/>
      <c r="Y327" s="179"/>
      <c r="Z327" s="175"/>
    </row>
    <row r="328" spans="1:26" x14ac:dyDescent="0.25">
      <c r="B328" s="107" t="s">
        <v>40</v>
      </c>
      <c r="C328" s="211">
        <f>SUM(C323:C327)</f>
        <v>0</v>
      </c>
      <c r="D328" s="211">
        <f t="shared" ref="D328" si="325">SUM(D323:D327)</f>
        <v>19</v>
      </c>
      <c r="E328" s="211">
        <f t="shared" ref="E328" si="326">SUM(E323:E327)</f>
        <v>562</v>
      </c>
      <c r="F328" s="211">
        <f t="shared" ref="F328" si="327">SUM(F323:F327)</f>
        <v>0</v>
      </c>
      <c r="G328" s="211">
        <f t="shared" ref="G328" si="328">SUM(G323:G327)</f>
        <v>0</v>
      </c>
      <c r="H328" s="211">
        <f t="shared" ref="H328" si="329">SUM(H323:H327)</f>
        <v>0</v>
      </c>
      <c r="I328" s="211">
        <f t="shared" ref="I328" si="330">SUM(I323:I327)</f>
        <v>0</v>
      </c>
      <c r="J328" s="430">
        <f t="shared" si="323"/>
        <v>19</v>
      </c>
      <c r="K328" s="431">
        <f t="shared" si="324"/>
        <v>562</v>
      </c>
      <c r="L328" s="210" t="e">
        <f t="shared" si="321"/>
        <v>#DIV/0!</v>
      </c>
      <c r="M328" s="211">
        <f t="shared" ref="M328:P328" si="331">SUM(M323:M327)</f>
        <v>0</v>
      </c>
      <c r="N328" s="211">
        <f t="shared" si="331"/>
        <v>0</v>
      </c>
      <c r="O328" s="211">
        <f t="shared" si="331"/>
        <v>11</v>
      </c>
      <c r="P328" s="211">
        <f t="shared" si="331"/>
        <v>332</v>
      </c>
      <c r="Q328" s="210" t="e">
        <f t="shared" si="322"/>
        <v>#DIV/0!</v>
      </c>
      <c r="R328" s="671"/>
      <c r="S328" s="671"/>
      <c r="T328" s="674"/>
      <c r="U328" s="635"/>
      <c r="V328" s="114" t="str">
        <f>IF(E328=0,"","x")</f>
        <v>x</v>
      </c>
      <c r="W328" s="175" t="str">
        <f>IF(G328=0,"","x")</f>
        <v/>
      </c>
      <c r="X328" s="114" t="str">
        <f>IF(I328=0,"","x")</f>
        <v/>
      </c>
      <c r="Y328" s="179" t="str">
        <f>IF(N328=0,"","x")</f>
        <v/>
      </c>
      <c r="Z328" s="175" t="str">
        <f>IF(P328=0,"","x")</f>
        <v>x</v>
      </c>
    </row>
    <row r="329" spans="1:26" x14ac:dyDescent="0.25">
      <c r="D329" s="247"/>
      <c r="E329" s="247"/>
      <c r="F329" s="247"/>
      <c r="G329" s="247"/>
      <c r="H329" s="247"/>
      <c r="I329" s="247"/>
      <c r="W329" s="175"/>
      <c r="X329" s="114"/>
      <c r="Y329" s="179"/>
      <c r="Z329" s="175"/>
    </row>
    <row r="330" spans="1:26" x14ac:dyDescent="0.25">
      <c r="A330" s="251">
        <v>30</v>
      </c>
      <c r="B330" s="83" t="s">
        <v>97</v>
      </c>
      <c r="C330" s="83"/>
      <c r="D330" s="247"/>
      <c r="E330" s="247"/>
      <c r="F330" s="247"/>
      <c r="G330" s="247"/>
      <c r="H330" s="247"/>
      <c r="I330" s="247"/>
      <c r="W330" s="175"/>
      <c r="X330" s="114"/>
      <c r="Y330" s="179"/>
      <c r="Z330" s="175"/>
    </row>
    <row r="331" spans="1:26" x14ac:dyDescent="0.25">
      <c r="B331" s="3"/>
      <c r="C331" s="3"/>
      <c r="D331" s="677"/>
      <c r="E331" s="677"/>
      <c r="F331" s="677"/>
      <c r="G331" s="677"/>
      <c r="H331" s="248"/>
      <c r="I331" s="248"/>
      <c r="J331" s="675"/>
      <c r="K331" s="675"/>
      <c r="L331" s="181"/>
      <c r="M331" s="676"/>
      <c r="N331" s="676"/>
      <c r="O331" s="668"/>
      <c r="P331" s="668"/>
      <c r="Q331" s="108"/>
      <c r="R331" s="108"/>
      <c r="S331" s="109"/>
      <c r="T331" s="669"/>
      <c r="U331" s="636" t="s">
        <v>176</v>
      </c>
      <c r="W331" s="175"/>
      <c r="X331" s="114"/>
      <c r="Y331" s="179"/>
      <c r="Z331" s="175"/>
    </row>
    <row r="332" spans="1:26" x14ac:dyDescent="0.25">
      <c r="B332" s="3"/>
      <c r="C332" s="3"/>
      <c r="D332" s="249"/>
      <c r="E332" s="249"/>
      <c r="F332" s="249"/>
      <c r="G332" s="249"/>
      <c r="H332" s="249"/>
      <c r="I332" s="249"/>
      <c r="J332" s="111"/>
      <c r="K332" s="111"/>
      <c r="L332" s="111"/>
      <c r="M332" s="110"/>
      <c r="N332" s="110"/>
      <c r="O332" s="110"/>
      <c r="P332" s="110"/>
      <c r="Q332" s="183"/>
      <c r="R332" s="112"/>
      <c r="S332" s="116"/>
      <c r="T332" s="670"/>
      <c r="U332" s="637"/>
      <c r="W332" s="175"/>
      <c r="X332" s="114"/>
      <c r="Y332" s="179"/>
      <c r="Z332" s="175"/>
    </row>
    <row r="333" spans="1:26" x14ac:dyDescent="0.25">
      <c r="B333" s="106" t="s">
        <v>45</v>
      </c>
      <c r="C333" s="209"/>
      <c r="D333" s="209">
        <v>6</v>
      </c>
      <c r="E333" s="209">
        <v>270</v>
      </c>
      <c r="F333" s="246"/>
      <c r="G333" s="246"/>
      <c r="H333" s="246"/>
      <c r="I333" s="246"/>
      <c r="J333" s="430">
        <f>D333+F333+H333</f>
        <v>6</v>
      </c>
      <c r="K333" s="431">
        <f>E333+G333+I333</f>
        <v>270</v>
      </c>
      <c r="L333" s="210" t="e">
        <f t="shared" ref="L333:L338" si="332">K333/C333</f>
        <v>#DIV/0!</v>
      </c>
      <c r="M333" s="209"/>
      <c r="N333" s="209"/>
      <c r="O333" s="363"/>
      <c r="P333" s="363"/>
      <c r="Q333" s="210" t="e">
        <f t="shared" ref="Q333:Q338" si="333">P333/C333</f>
        <v>#DIV/0!</v>
      </c>
      <c r="R333" s="671">
        <v>1</v>
      </c>
      <c r="S333" s="671">
        <v>40</v>
      </c>
      <c r="T333" s="672" t="s">
        <v>314</v>
      </c>
      <c r="U333" s="638">
        <v>2</v>
      </c>
      <c r="W333" s="175"/>
      <c r="X333" s="114"/>
      <c r="Y333" s="179"/>
      <c r="Z333" s="175"/>
    </row>
    <row r="334" spans="1:26" x14ac:dyDescent="0.25">
      <c r="B334" s="106" t="s">
        <v>44</v>
      </c>
      <c r="C334" s="209"/>
      <c r="D334" s="209">
        <v>6</v>
      </c>
      <c r="E334" s="209">
        <v>241</v>
      </c>
      <c r="F334" s="246"/>
      <c r="G334" s="246"/>
      <c r="H334" s="246"/>
      <c r="I334" s="246"/>
      <c r="J334" s="430">
        <f t="shared" ref="J334:J338" si="334">D334+F334+H334</f>
        <v>6</v>
      </c>
      <c r="K334" s="431">
        <f t="shared" ref="K334:K338" si="335">E334+G334+I334</f>
        <v>241</v>
      </c>
      <c r="L334" s="210" t="e">
        <f t="shared" si="332"/>
        <v>#DIV/0!</v>
      </c>
      <c r="M334" s="209"/>
      <c r="N334" s="209"/>
      <c r="O334" s="363"/>
      <c r="P334" s="363"/>
      <c r="Q334" s="210" t="e">
        <f t="shared" si="333"/>
        <v>#DIV/0!</v>
      </c>
      <c r="R334" s="671"/>
      <c r="S334" s="671"/>
      <c r="T334" s="673"/>
      <c r="U334" s="634"/>
      <c r="W334" s="175"/>
      <c r="X334" s="114"/>
      <c r="Y334" s="179"/>
      <c r="Z334" s="175"/>
    </row>
    <row r="335" spans="1:26" x14ac:dyDescent="0.25">
      <c r="B335" s="106" t="s">
        <v>43</v>
      </c>
      <c r="C335" s="209"/>
      <c r="D335" s="209">
        <v>7</v>
      </c>
      <c r="E335" s="209">
        <v>277</v>
      </c>
      <c r="F335" s="246"/>
      <c r="G335" s="246"/>
      <c r="H335" s="246"/>
      <c r="I335" s="246"/>
      <c r="J335" s="430">
        <f t="shared" si="334"/>
        <v>7</v>
      </c>
      <c r="K335" s="431">
        <f t="shared" si="335"/>
        <v>277</v>
      </c>
      <c r="L335" s="210" t="e">
        <f t="shared" si="332"/>
        <v>#DIV/0!</v>
      </c>
      <c r="M335" s="209">
        <v>7</v>
      </c>
      <c r="N335" s="209">
        <v>277</v>
      </c>
      <c r="O335" s="363"/>
      <c r="P335" s="363"/>
      <c r="Q335" s="210" t="e">
        <f t="shared" si="333"/>
        <v>#DIV/0!</v>
      </c>
      <c r="R335" s="671"/>
      <c r="S335" s="671"/>
      <c r="T335" s="673"/>
      <c r="U335" s="634"/>
      <c r="W335" s="175"/>
      <c r="X335" s="114"/>
      <c r="Y335" s="179"/>
      <c r="Z335" s="175"/>
    </row>
    <row r="336" spans="1:26" x14ac:dyDescent="0.25">
      <c r="B336" s="106" t="s">
        <v>42</v>
      </c>
      <c r="C336" s="209"/>
      <c r="D336" s="209">
        <v>6</v>
      </c>
      <c r="E336" s="209">
        <v>245</v>
      </c>
      <c r="F336" s="246"/>
      <c r="G336" s="246"/>
      <c r="H336" s="246"/>
      <c r="I336" s="246"/>
      <c r="J336" s="430">
        <f t="shared" si="334"/>
        <v>6</v>
      </c>
      <c r="K336" s="431">
        <f t="shared" si="335"/>
        <v>245</v>
      </c>
      <c r="L336" s="210" t="e">
        <f t="shared" si="332"/>
        <v>#DIV/0!</v>
      </c>
      <c r="M336" s="209">
        <v>6</v>
      </c>
      <c r="N336" s="209">
        <v>245</v>
      </c>
      <c r="O336" s="363">
        <v>6</v>
      </c>
      <c r="P336" s="363">
        <v>245</v>
      </c>
      <c r="Q336" s="210" t="e">
        <f t="shared" si="333"/>
        <v>#DIV/0!</v>
      </c>
      <c r="R336" s="671"/>
      <c r="S336" s="671"/>
      <c r="T336" s="673"/>
      <c r="U336" s="634"/>
      <c r="W336" s="175"/>
      <c r="X336" s="114"/>
      <c r="Y336" s="179"/>
      <c r="Z336" s="175"/>
    </row>
    <row r="337" spans="1:26" x14ac:dyDescent="0.25">
      <c r="B337" s="106" t="s">
        <v>41</v>
      </c>
      <c r="C337" s="209"/>
      <c r="D337" s="209">
        <v>5</v>
      </c>
      <c r="E337" s="209">
        <v>154</v>
      </c>
      <c r="F337" s="246"/>
      <c r="G337" s="246"/>
      <c r="H337" s="246"/>
      <c r="I337" s="246"/>
      <c r="J337" s="430">
        <f t="shared" si="334"/>
        <v>5</v>
      </c>
      <c r="K337" s="431">
        <f t="shared" si="335"/>
        <v>154</v>
      </c>
      <c r="L337" s="210" t="e">
        <f t="shared" si="332"/>
        <v>#DIV/0!</v>
      </c>
      <c r="M337" s="209">
        <v>5</v>
      </c>
      <c r="N337" s="209">
        <v>154</v>
      </c>
      <c r="O337" s="363">
        <v>5</v>
      </c>
      <c r="P337" s="363">
        <v>154</v>
      </c>
      <c r="Q337" s="210" t="e">
        <f t="shared" si="333"/>
        <v>#DIV/0!</v>
      </c>
      <c r="R337" s="671"/>
      <c r="S337" s="671"/>
      <c r="T337" s="673"/>
      <c r="U337" s="634"/>
      <c r="W337" s="175"/>
      <c r="X337" s="114"/>
      <c r="Y337" s="179"/>
      <c r="Z337" s="175"/>
    </row>
    <row r="338" spans="1:26" x14ac:dyDescent="0.25">
      <c r="B338" s="107" t="s">
        <v>40</v>
      </c>
      <c r="C338" s="211">
        <f>SUM(C333:C337)</f>
        <v>0</v>
      </c>
      <c r="D338" s="211">
        <f t="shared" ref="D338" si="336">SUM(D333:D337)</f>
        <v>30</v>
      </c>
      <c r="E338" s="211">
        <f t="shared" ref="E338" si="337">SUM(E333:E337)</f>
        <v>1187</v>
      </c>
      <c r="F338" s="211">
        <f t="shared" ref="F338" si="338">SUM(F333:F337)</f>
        <v>0</v>
      </c>
      <c r="G338" s="211">
        <f t="shared" ref="G338" si="339">SUM(G333:G337)</f>
        <v>0</v>
      </c>
      <c r="H338" s="211">
        <f t="shared" ref="H338" si="340">SUM(H333:H337)</f>
        <v>0</v>
      </c>
      <c r="I338" s="211">
        <f t="shared" ref="I338" si="341">SUM(I333:I337)</f>
        <v>0</v>
      </c>
      <c r="J338" s="430">
        <f t="shared" si="334"/>
        <v>30</v>
      </c>
      <c r="K338" s="431">
        <f t="shared" si="335"/>
        <v>1187</v>
      </c>
      <c r="L338" s="210" t="e">
        <f t="shared" si="332"/>
        <v>#DIV/0!</v>
      </c>
      <c r="M338" s="211">
        <f t="shared" ref="M338:P338" si="342">SUM(M333:M337)</f>
        <v>18</v>
      </c>
      <c r="N338" s="211">
        <f t="shared" si="342"/>
        <v>676</v>
      </c>
      <c r="O338" s="211">
        <f t="shared" si="342"/>
        <v>11</v>
      </c>
      <c r="P338" s="211">
        <f t="shared" si="342"/>
        <v>399</v>
      </c>
      <c r="Q338" s="210" t="e">
        <f t="shared" si="333"/>
        <v>#DIV/0!</v>
      </c>
      <c r="R338" s="671"/>
      <c r="S338" s="671"/>
      <c r="T338" s="674"/>
      <c r="U338" s="635"/>
      <c r="V338" s="114" t="str">
        <f>IF(E338=0,"","x")</f>
        <v>x</v>
      </c>
      <c r="W338" s="175" t="str">
        <f>IF(G338=0,"","x")</f>
        <v/>
      </c>
      <c r="X338" s="114" t="str">
        <f>IF(I338=0,"","x")</f>
        <v/>
      </c>
      <c r="Y338" s="179" t="str">
        <f>IF(N338=0,"","x")</f>
        <v>x</v>
      </c>
      <c r="Z338" s="175" t="str">
        <f>IF(P338=0,"","x")</f>
        <v>x</v>
      </c>
    </row>
    <row r="339" spans="1:26" x14ac:dyDescent="0.25">
      <c r="D339" s="247"/>
      <c r="E339" s="247"/>
      <c r="F339" s="247"/>
      <c r="G339" s="247"/>
      <c r="H339" s="247"/>
      <c r="I339" s="247"/>
      <c r="W339" s="175"/>
      <c r="X339" s="114"/>
      <c r="Y339" s="179"/>
      <c r="Z339" s="175"/>
    </row>
    <row r="340" spans="1:26" x14ac:dyDescent="0.25">
      <c r="A340" s="251">
        <v>31</v>
      </c>
      <c r="B340" s="83" t="s">
        <v>149</v>
      </c>
      <c r="C340" s="83"/>
      <c r="D340" s="247"/>
      <c r="E340" s="247"/>
      <c r="F340" s="247"/>
      <c r="G340" s="247"/>
      <c r="H340" s="247"/>
      <c r="I340" s="247"/>
      <c r="W340" s="175"/>
      <c r="X340" s="114"/>
      <c r="Y340" s="179"/>
      <c r="Z340" s="175"/>
    </row>
    <row r="341" spans="1:26" x14ac:dyDescent="0.25">
      <c r="B341" s="3"/>
      <c r="C341" s="3"/>
      <c r="D341" s="677"/>
      <c r="E341" s="677"/>
      <c r="F341" s="677"/>
      <c r="G341" s="677"/>
      <c r="H341" s="248"/>
      <c r="I341" s="248"/>
      <c r="J341" s="675"/>
      <c r="K341" s="675"/>
      <c r="L341" s="181"/>
      <c r="M341" s="676"/>
      <c r="N341" s="676"/>
      <c r="O341" s="668"/>
      <c r="P341" s="668"/>
      <c r="Q341" s="108"/>
      <c r="R341" s="108"/>
      <c r="S341" s="109"/>
      <c r="T341" s="669"/>
      <c r="U341" s="636" t="s">
        <v>176</v>
      </c>
      <c r="W341" s="175"/>
      <c r="X341" s="114"/>
      <c r="Y341" s="179"/>
      <c r="Z341" s="175"/>
    </row>
    <row r="342" spans="1:26" x14ac:dyDescent="0.25">
      <c r="B342" s="3"/>
      <c r="C342" s="3"/>
      <c r="D342" s="249"/>
      <c r="E342" s="249"/>
      <c r="F342" s="249"/>
      <c r="G342" s="249"/>
      <c r="H342" s="249"/>
      <c r="I342" s="249"/>
      <c r="J342" s="111"/>
      <c r="K342" s="111"/>
      <c r="L342" s="111"/>
      <c r="M342" s="110"/>
      <c r="N342" s="110"/>
      <c r="O342" s="110"/>
      <c r="P342" s="110"/>
      <c r="Q342" s="183"/>
      <c r="R342" s="112"/>
      <c r="S342" s="116"/>
      <c r="T342" s="670"/>
      <c r="U342" s="637"/>
      <c r="W342" s="175"/>
      <c r="X342" s="114"/>
      <c r="Y342" s="179"/>
      <c r="Z342" s="175"/>
    </row>
    <row r="343" spans="1:26" x14ac:dyDescent="0.25">
      <c r="B343" s="106" t="s">
        <v>45</v>
      </c>
      <c r="C343" s="209"/>
      <c r="D343" s="209">
        <v>4</v>
      </c>
      <c r="E343" s="209">
        <v>162</v>
      </c>
      <c r="F343" s="246"/>
      <c r="G343" s="246"/>
      <c r="H343" s="246"/>
      <c r="I343" s="246"/>
      <c r="J343" s="430">
        <f>D343+F343+H343</f>
        <v>4</v>
      </c>
      <c r="K343" s="431">
        <f>E343+G343+I343</f>
        <v>162</v>
      </c>
      <c r="L343" s="210" t="e">
        <f t="shared" ref="L343:L348" si="343">K343/C343</f>
        <v>#DIV/0!</v>
      </c>
      <c r="M343" s="209"/>
      <c r="N343" s="209"/>
      <c r="O343" s="363"/>
      <c r="P343" s="363"/>
      <c r="Q343" s="210" t="e">
        <f t="shared" ref="Q343:Q348" si="344">P343/C343</f>
        <v>#DIV/0!</v>
      </c>
      <c r="R343" s="678"/>
      <c r="S343" s="678"/>
      <c r="T343" s="638"/>
      <c r="U343" s="639"/>
      <c r="W343" s="175"/>
      <c r="X343" s="114"/>
      <c r="Y343" s="179"/>
      <c r="Z343" s="175"/>
    </row>
    <row r="344" spans="1:26" x14ac:dyDescent="0.25">
      <c r="B344" s="106" t="s">
        <v>44</v>
      </c>
      <c r="C344" s="209"/>
      <c r="D344" s="209">
        <v>4</v>
      </c>
      <c r="E344" s="209">
        <v>134</v>
      </c>
      <c r="F344" s="246"/>
      <c r="G344" s="246"/>
      <c r="H344" s="246"/>
      <c r="I344" s="246"/>
      <c r="J344" s="430">
        <f t="shared" ref="J344:J348" si="345">D344+F344+H344</f>
        <v>4</v>
      </c>
      <c r="K344" s="431">
        <f t="shared" ref="K344:K348" si="346">E344+G344+I344</f>
        <v>134</v>
      </c>
      <c r="L344" s="210" t="e">
        <f t="shared" si="343"/>
        <v>#DIV/0!</v>
      </c>
      <c r="M344" s="209"/>
      <c r="N344" s="209"/>
      <c r="O344" s="363"/>
      <c r="P344" s="363"/>
      <c r="Q344" s="210" t="e">
        <f t="shared" si="344"/>
        <v>#DIV/0!</v>
      </c>
      <c r="R344" s="678"/>
      <c r="S344" s="678"/>
      <c r="T344" s="634"/>
      <c r="U344" s="640"/>
      <c r="W344" s="175"/>
      <c r="X344" s="114"/>
      <c r="Y344" s="179"/>
      <c r="Z344" s="175"/>
    </row>
    <row r="345" spans="1:26" x14ac:dyDescent="0.25">
      <c r="B345" s="106" t="s">
        <v>43</v>
      </c>
      <c r="C345" s="209"/>
      <c r="D345" s="209">
        <v>5</v>
      </c>
      <c r="E345" s="209">
        <v>191</v>
      </c>
      <c r="F345" s="246"/>
      <c r="G345" s="246"/>
      <c r="H345" s="246"/>
      <c r="I345" s="246"/>
      <c r="J345" s="430">
        <f t="shared" si="345"/>
        <v>5</v>
      </c>
      <c r="K345" s="431">
        <f t="shared" si="346"/>
        <v>191</v>
      </c>
      <c r="L345" s="210" t="e">
        <f t="shared" si="343"/>
        <v>#DIV/0!</v>
      </c>
      <c r="M345" s="209"/>
      <c r="N345" s="209"/>
      <c r="O345" s="363"/>
      <c r="P345" s="363"/>
      <c r="Q345" s="210" t="e">
        <f t="shared" si="344"/>
        <v>#DIV/0!</v>
      </c>
      <c r="R345" s="678"/>
      <c r="S345" s="678"/>
      <c r="T345" s="634"/>
      <c r="U345" s="640"/>
      <c r="W345" s="175"/>
      <c r="X345" s="114"/>
      <c r="Y345" s="179"/>
      <c r="Z345" s="175"/>
    </row>
    <row r="346" spans="1:26" x14ac:dyDescent="0.25">
      <c r="B346" s="106" t="s">
        <v>42</v>
      </c>
      <c r="C346" s="209"/>
      <c r="D346" s="209">
        <v>5</v>
      </c>
      <c r="E346" s="209">
        <v>154</v>
      </c>
      <c r="F346" s="246"/>
      <c r="G346" s="246"/>
      <c r="H346" s="246"/>
      <c r="I346" s="246"/>
      <c r="J346" s="430">
        <f t="shared" si="345"/>
        <v>5</v>
      </c>
      <c r="K346" s="431">
        <f t="shared" si="346"/>
        <v>154</v>
      </c>
      <c r="L346" s="210" t="e">
        <f t="shared" si="343"/>
        <v>#DIV/0!</v>
      </c>
      <c r="M346" s="209"/>
      <c r="N346" s="209"/>
      <c r="O346" s="363"/>
      <c r="P346" s="363"/>
      <c r="Q346" s="210" t="e">
        <f t="shared" si="344"/>
        <v>#DIV/0!</v>
      </c>
      <c r="R346" s="678"/>
      <c r="S346" s="678"/>
      <c r="T346" s="634"/>
      <c r="U346" s="640"/>
      <c r="W346" s="175"/>
      <c r="X346" s="114"/>
      <c r="Y346" s="179"/>
      <c r="Z346" s="175"/>
    </row>
    <row r="347" spans="1:26" x14ac:dyDescent="0.25">
      <c r="B347" s="106" t="s">
        <v>41</v>
      </c>
      <c r="C347" s="209"/>
      <c r="D347" s="209">
        <v>4</v>
      </c>
      <c r="E347" s="209">
        <v>136</v>
      </c>
      <c r="F347" s="246"/>
      <c r="G347" s="246"/>
      <c r="H347" s="246"/>
      <c r="I347" s="246"/>
      <c r="J347" s="430">
        <f t="shared" si="345"/>
        <v>4</v>
      </c>
      <c r="K347" s="431">
        <f t="shared" si="346"/>
        <v>136</v>
      </c>
      <c r="L347" s="210" t="e">
        <f t="shared" si="343"/>
        <v>#DIV/0!</v>
      </c>
      <c r="M347" s="209"/>
      <c r="N347" s="209"/>
      <c r="O347" s="363"/>
      <c r="P347" s="363"/>
      <c r="Q347" s="210" t="e">
        <f t="shared" si="344"/>
        <v>#DIV/0!</v>
      </c>
      <c r="R347" s="678"/>
      <c r="S347" s="678"/>
      <c r="T347" s="634"/>
      <c r="U347" s="640"/>
      <c r="W347" s="175"/>
      <c r="X347" s="114"/>
      <c r="Y347" s="179"/>
      <c r="Z347" s="175"/>
    </row>
    <row r="348" spans="1:26" x14ac:dyDescent="0.25">
      <c r="B348" s="107" t="s">
        <v>40</v>
      </c>
      <c r="C348" s="211">
        <f>SUM(C343:C347)</f>
        <v>0</v>
      </c>
      <c r="D348" s="211">
        <f t="shared" ref="D348" si="347">SUM(D343:D347)</f>
        <v>22</v>
      </c>
      <c r="E348" s="211">
        <f t="shared" ref="E348" si="348">SUM(E343:E347)</f>
        <v>777</v>
      </c>
      <c r="F348" s="211">
        <f t="shared" ref="F348" si="349">SUM(F343:F347)</f>
        <v>0</v>
      </c>
      <c r="G348" s="211">
        <f t="shared" ref="G348" si="350">SUM(G343:G347)</f>
        <v>0</v>
      </c>
      <c r="H348" s="211">
        <f t="shared" ref="H348" si="351">SUM(H343:H347)</f>
        <v>0</v>
      </c>
      <c r="I348" s="211">
        <f t="shared" ref="I348" si="352">SUM(I343:I347)</f>
        <v>0</v>
      </c>
      <c r="J348" s="430">
        <f t="shared" si="345"/>
        <v>22</v>
      </c>
      <c r="K348" s="431">
        <f t="shared" si="346"/>
        <v>777</v>
      </c>
      <c r="L348" s="210" t="e">
        <f t="shared" si="343"/>
        <v>#DIV/0!</v>
      </c>
      <c r="M348" s="211">
        <f t="shared" ref="M348:P348" si="353">SUM(M343:M347)</f>
        <v>0</v>
      </c>
      <c r="N348" s="211">
        <f t="shared" si="353"/>
        <v>0</v>
      </c>
      <c r="O348" s="211">
        <f t="shared" si="353"/>
        <v>0</v>
      </c>
      <c r="P348" s="211">
        <f t="shared" si="353"/>
        <v>0</v>
      </c>
      <c r="Q348" s="210" t="e">
        <f t="shared" si="344"/>
        <v>#DIV/0!</v>
      </c>
      <c r="R348" s="678"/>
      <c r="S348" s="678"/>
      <c r="T348" s="635"/>
      <c r="U348" s="641"/>
      <c r="V348" s="114" t="str">
        <f>IF(E348=0,"","x")</f>
        <v>x</v>
      </c>
      <c r="W348" s="175" t="str">
        <f>IF(G348=0,"","x")</f>
        <v/>
      </c>
      <c r="X348" s="114" t="str">
        <f>IF(I348=0,"","x")</f>
        <v/>
      </c>
      <c r="Y348" s="179" t="str">
        <f>IF(N348=0,"","x")</f>
        <v/>
      </c>
      <c r="Z348" s="175" t="str">
        <f>IF(P348=0,"","x")</f>
        <v/>
      </c>
    </row>
    <row r="349" spans="1:26" x14ac:dyDescent="0.25">
      <c r="D349" s="247"/>
      <c r="E349" s="247"/>
      <c r="F349" s="247"/>
      <c r="G349" s="247"/>
      <c r="H349" s="247"/>
      <c r="I349" s="247"/>
      <c r="W349" s="175"/>
      <c r="X349" s="114"/>
      <c r="Y349" s="179"/>
      <c r="Z349" s="175"/>
    </row>
    <row r="350" spans="1:26" x14ac:dyDescent="0.25">
      <c r="A350" s="251">
        <v>32</v>
      </c>
      <c r="B350" s="83" t="s">
        <v>99</v>
      </c>
      <c r="C350" s="83"/>
      <c r="D350" s="247"/>
      <c r="E350" s="247"/>
      <c r="F350" s="247"/>
      <c r="G350" s="247"/>
      <c r="H350" s="247"/>
      <c r="I350" s="247"/>
      <c r="W350" s="175"/>
      <c r="X350" s="114"/>
      <c r="Y350" s="179"/>
      <c r="Z350" s="175"/>
    </row>
    <row r="351" spans="1:26" x14ac:dyDescent="0.25">
      <c r="B351" s="3"/>
      <c r="C351" s="3"/>
      <c r="D351" s="677"/>
      <c r="E351" s="677"/>
      <c r="F351" s="677"/>
      <c r="G351" s="677"/>
      <c r="H351" s="248"/>
      <c r="I351" s="248"/>
      <c r="J351" s="675"/>
      <c r="K351" s="675"/>
      <c r="L351" s="181"/>
      <c r="M351" s="676"/>
      <c r="N351" s="676"/>
      <c r="O351" s="668"/>
      <c r="P351" s="668"/>
      <c r="Q351" s="108"/>
      <c r="R351" s="108"/>
      <c r="S351" s="109"/>
      <c r="T351" s="669"/>
      <c r="U351" s="636" t="s">
        <v>176</v>
      </c>
      <c r="W351" s="175"/>
      <c r="X351" s="114"/>
      <c r="Y351" s="179"/>
      <c r="Z351" s="175"/>
    </row>
    <row r="352" spans="1:26" x14ac:dyDescent="0.25">
      <c r="B352" s="3"/>
      <c r="C352" s="3"/>
      <c r="D352" s="249"/>
      <c r="E352" s="249"/>
      <c r="F352" s="249"/>
      <c r="G352" s="249"/>
      <c r="H352" s="249"/>
      <c r="I352" s="249"/>
      <c r="J352" s="111"/>
      <c r="K352" s="111"/>
      <c r="L352" s="111"/>
      <c r="M352" s="110"/>
      <c r="N352" s="110"/>
      <c r="O352" s="110"/>
      <c r="P352" s="110"/>
      <c r="Q352" s="183"/>
      <c r="R352" s="112"/>
      <c r="S352" s="116"/>
      <c r="T352" s="670"/>
      <c r="U352" s="637"/>
      <c r="W352" s="175"/>
      <c r="X352" s="114"/>
      <c r="Y352" s="179"/>
      <c r="Z352" s="175"/>
    </row>
    <row r="353" spans="1:26" ht="16.5" customHeight="1" x14ac:dyDescent="0.25">
      <c r="B353" s="106" t="s">
        <v>45</v>
      </c>
      <c r="C353" s="209"/>
      <c r="D353" s="209">
        <v>6</v>
      </c>
      <c r="E353" s="209">
        <v>188</v>
      </c>
      <c r="F353" s="246"/>
      <c r="G353" s="246"/>
      <c r="H353" s="246"/>
      <c r="I353" s="246"/>
      <c r="J353" s="430">
        <f>D353+F353+H353</f>
        <v>6</v>
      </c>
      <c r="K353" s="431">
        <f>E353+G353+I353</f>
        <v>188</v>
      </c>
      <c r="L353" s="210" t="e">
        <f t="shared" ref="L353:L358" si="354">K353/C353</f>
        <v>#DIV/0!</v>
      </c>
      <c r="M353" s="209">
        <v>6</v>
      </c>
      <c r="N353" s="209">
        <v>188</v>
      </c>
      <c r="O353" s="363"/>
      <c r="P353" s="363"/>
      <c r="Q353" s="210" t="e">
        <f t="shared" ref="Q353:Q358" si="355">P353/C353</f>
        <v>#DIV/0!</v>
      </c>
      <c r="R353" s="671">
        <v>2</v>
      </c>
      <c r="S353" s="671">
        <v>65</v>
      </c>
      <c r="T353" s="672" t="s">
        <v>316</v>
      </c>
      <c r="U353" s="638">
        <v>2</v>
      </c>
      <c r="W353" s="175"/>
      <c r="X353" s="114"/>
      <c r="Y353" s="179"/>
      <c r="Z353" s="175"/>
    </row>
    <row r="354" spans="1:26" x14ac:dyDescent="0.25">
      <c r="B354" s="106" t="s">
        <v>44</v>
      </c>
      <c r="C354" s="209"/>
      <c r="D354" s="209">
        <v>6</v>
      </c>
      <c r="E354" s="209">
        <v>195</v>
      </c>
      <c r="F354" s="246"/>
      <c r="G354" s="246"/>
      <c r="H354" s="246"/>
      <c r="I354" s="246"/>
      <c r="J354" s="430">
        <f t="shared" ref="J354:J358" si="356">D354+F354+H354</f>
        <v>6</v>
      </c>
      <c r="K354" s="431">
        <f t="shared" ref="K354:K358" si="357">E354+G354+I354</f>
        <v>195</v>
      </c>
      <c r="L354" s="210" t="e">
        <f t="shared" si="354"/>
        <v>#DIV/0!</v>
      </c>
      <c r="M354" s="209">
        <v>6</v>
      </c>
      <c r="N354" s="209">
        <v>195</v>
      </c>
      <c r="O354" s="363"/>
      <c r="P354" s="363"/>
      <c r="Q354" s="210" t="e">
        <f t="shared" si="355"/>
        <v>#DIV/0!</v>
      </c>
      <c r="R354" s="671"/>
      <c r="S354" s="671"/>
      <c r="T354" s="673"/>
      <c r="U354" s="634"/>
      <c r="W354" s="175"/>
      <c r="X354" s="114"/>
      <c r="Y354" s="179"/>
      <c r="Z354" s="175"/>
    </row>
    <row r="355" spans="1:26" x14ac:dyDescent="0.25">
      <c r="B355" s="106" t="s">
        <v>43</v>
      </c>
      <c r="C355" s="209"/>
      <c r="D355" s="209">
        <v>6</v>
      </c>
      <c r="E355" s="209">
        <v>217</v>
      </c>
      <c r="F355" s="246"/>
      <c r="G355" s="246"/>
      <c r="H355" s="246"/>
      <c r="I355" s="246"/>
      <c r="J355" s="430">
        <f t="shared" si="356"/>
        <v>6</v>
      </c>
      <c r="K355" s="431">
        <f t="shared" si="357"/>
        <v>217</v>
      </c>
      <c r="L355" s="210" t="e">
        <f t="shared" si="354"/>
        <v>#DIV/0!</v>
      </c>
      <c r="M355" s="209">
        <v>6</v>
      </c>
      <c r="N355" s="209">
        <v>217</v>
      </c>
      <c r="O355" s="363">
        <v>6</v>
      </c>
      <c r="P355" s="363">
        <v>217</v>
      </c>
      <c r="Q355" s="210" t="e">
        <f t="shared" si="355"/>
        <v>#DIV/0!</v>
      </c>
      <c r="R355" s="671"/>
      <c r="S355" s="671"/>
      <c r="T355" s="673"/>
      <c r="U355" s="634"/>
      <c r="W355" s="175"/>
      <c r="X355" s="114"/>
      <c r="Y355" s="179"/>
      <c r="Z355" s="175"/>
    </row>
    <row r="356" spans="1:26" x14ac:dyDescent="0.25">
      <c r="B356" s="106" t="s">
        <v>42</v>
      </c>
      <c r="C356" s="209"/>
      <c r="D356" s="209">
        <v>5</v>
      </c>
      <c r="E356" s="209">
        <v>199</v>
      </c>
      <c r="F356" s="246"/>
      <c r="G356" s="246"/>
      <c r="H356" s="246"/>
      <c r="I356" s="246"/>
      <c r="J356" s="430">
        <f t="shared" si="356"/>
        <v>5</v>
      </c>
      <c r="K356" s="431">
        <f t="shared" si="357"/>
        <v>199</v>
      </c>
      <c r="L356" s="210" t="e">
        <f t="shared" si="354"/>
        <v>#DIV/0!</v>
      </c>
      <c r="M356" s="209">
        <v>5</v>
      </c>
      <c r="N356" s="209">
        <v>199</v>
      </c>
      <c r="O356" s="363">
        <v>5</v>
      </c>
      <c r="P356" s="363">
        <v>199</v>
      </c>
      <c r="Q356" s="210" t="e">
        <f t="shared" si="355"/>
        <v>#DIV/0!</v>
      </c>
      <c r="R356" s="671"/>
      <c r="S356" s="671"/>
      <c r="T356" s="673"/>
      <c r="U356" s="634"/>
      <c r="W356" s="175"/>
      <c r="X356" s="114"/>
      <c r="Y356" s="179"/>
      <c r="Z356" s="175"/>
    </row>
    <row r="357" spans="1:26" x14ac:dyDescent="0.25">
      <c r="B357" s="106" t="s">
        <v>41</v>
      </c>
      <c r="C357" s="209"/>
      <c r="D357" s="209">
        <v>5</v>
      </c>
      <c r="E357" s="209">
        <v>172</v>
      </c>
      <c r="F357" s="246"/>
      <c r="G357" s="246"/>
      <c r="H357" s="246"/>
      <c r="I357" s="246"/>
      <c r="J357" s="430">
        <f t="shared" si="356"/>
        <v>5</v>
      </c>
      <c r="K357" s="431">
        <f t="shared" si="357"/>
        <v>172</v>
      </c>
      <c r="L357" s="210" t="e">
        <f t="shared" si="354"/>
        <v>#DIV/0!</v>
      </c>
      <c r="M357" s="209">
        <v>5</v>
      </c>
      <c r="N357" s="209">
        <v>172</v>
      </c>
      <c r="O357" s="363">
        <v>5</v>
      </c>
      <c r="P357" s="363">
        <v>172</v>
      </c>
      <c r="Q357" s="210" t="e">
        <f t="shared" si="355"/>
        <v>#DIV/0!</v>
      </c>
      <c r="R357" s="671"/>
      <c r="S357" s="671"/>
      <c r="T357" s="673"/>
      <c r="U357" s="634"/>
      <c r="W357" s="175"/>
      <c r="X357" s="114"/>
      <c r="Y357" s="179"/>
      <c r="Z357" s="175"/>
    </row>
    <row r="358" spans="1:26" x14ac:dyDescent="0.25">
      <c r="B358" s="107" t="s">
        <v>40</v>
      </c>
      <c r="C358" s="211">
        <f>SUM(C353:C357)</f>
        <v>0</v>
      </c>
      <c r="D358" s="211">
        <f t="shared" ref="D358" si="358">SUM(D353:D357)</f>
        <v>28</v>
      </c>
      <c r="E358" s="211">
        <f t="shared" ref="E358" si="359">SUM(E353:E357)</f>
        <v>971</v>
      </c>
      <c r="F358" s="211">
        <f t="shared" ref="F358" si="360">SUM(F353:F357)</f>
        <v>0</v>
      </c>
      <c r="G358" s="211">
        <f t="shared" ref="G358" si="361">SUM(G353:G357)</f>
        <v>0</v>
      </c>
      <c r="H358" s="211">
        <f t="shared" ref="H358" si="362">SUM(H353:H357)</f>
        <v>0</v>
      </c>
      <c r="I358" s="211">
        <f t="shared" ref="I358" si="363">SUM(I353:I357)</f>
        <v>0</v>
      </c>
      <c r="J358" s="430">
        <f t="shared" si="356"/>
        <v>28</v>
      </c>
      <c r="K358" s="431">
        <f t="shared" si="357"/>
        <v>971</v>
      </c>
      <c r="L358" s="210" t="e">
        <f t="shared" si="354"/>
        <v>#DIV/0!</v>
      </c>
      <c r="M358" s="211">
        <f t="shared" ref="M358:P358" si="364">SUM(M353:M357)</f>
        <v>28</v>
      </c>
      <c r="N358" s="211">
        <f t="shared" si="364"/>
        <v>971</v>
      </c>
      <c r="O358" s="211">
        <f t="shared" si="364"/>
        <v>16</v>
      </c>
      <c r="P358" s="211">
        <f t="shared" si="364"/>
        <v>588</v>
      </c>
      <c r="Q358" s="210" t="e">
        <f t="shared" si="355"/>
        <v>#DIV/0!</v>
      </c>
      <c r="R358" s="671"/>
      <c r="S358" s="671"/>
      <c r="T358" s="674"/>
      <c r="U358" s="635"/>
      <c r="V358" s="114" t="str">
        <f>IF(E358=0,"","x")</f>
        <v>x</v>
      </c>
      <c r="W358" s="175" t="str">
        <f>IF(G358=0,"","x")</f>
        <v/>
      </c>
      <c r="X358" s="114" t="str">
        <f>IF(I358=0,"","x")</f>
        <v/>
      </c>
      <c r="Y358" s="179" t="str">
        <f>IF(N358=0,"","x")</f>
        <v>x</v>
      </c>
      <c r="Z358" s="175" t="str">
        <f>IF(P358=0,"","x")</f>
        <v>x</v>
      </c>
    </row>
    <row r="359" spans="1:26" x14ac:dyDescent="0.25">
      <c r="D359" s="247"/>
      <c r="E359" s="247"/>
      <c r="F359" s="247"/>
      <c r="G359" s="247"/>
      <c r="H359" s="247"/>
      <c r="I359" s="247"/>
      <c r="W359" s="175"/>
      <c r="X359" s="114"/>
      <c r="Y359" s="179"/>
      <c r="Z359" s="175"/>
    </row>
    <row r="360" spans="1:26" x14ac:dyDescent="0.25">
      <c r="A360" s="251">
        <v>33</v>
      </c>
      <c r="B360" s="83" t="s">
        <v>130</v>
      </c>
      <c r="C360" s="83"/>
      <c r="D360" s="247"/>
      <c r="E360" s="247"/>
      <c r="F360" s="247"/>
      <c r="G360" s="247"/>
      <c r="H360" s="247"/>
      <c r="I360" s="247"/>
      <c r="W360" s="175"/>
      <c r="X360" s="114"/>
      <c r="Y360" s="179"/>
      <c r="Z360" s="175"/>
    </row>
    <row r="361" spans="1:26" x14ac:dyDescent="0.25">
      <c r="B361" s="3"/>
      <c r="C361" s="3"/>
      <c r="D361" s="677"/>
      <c r="E361" s="677"/>
      <c r="F361" s="677"/>
      <c r="G361" s="677"/>
      <c r="H361" s="248"/>
      <c r="I361" s="248"/>
      <c r="J361" s="675"/>
      <c r="K361" s="675"/>
      <c r="L361" s="181"/>
      <c r="M361" s="676"/>
      <c r="N361" s="676"/>
      <c r="O361" s="668"/>
      <c r="P361" s="668"/>
      <c r="Q361" s="108"/>
      <c r="R361" s="108"/>
      <c r="S361" s="109"/>
      <c r="T361" s="669"/>
      <c r="U361" s="636" t="s">
        <v>176</v>
      </c>
      <c r="W361" s="175"/>
      <c r="X361" s="114"/>
      <c r="Y361" s="179"/>
      <c r="Z361" s="175"/>
    </row>
    <row r="362" spans="1:26" x14ac:dyDescent="0.25">
      <c r="B362" s="3"/>
      <c r="C362" s="3"/>
      <c r="D362" s="249"/>
      <c r="E362" s="249"/>
      <c r="F362" s="249"/>
      <c r="G362" s="249"/>
      <c r="H362" s="249"/>
      <c r="I362" s="249"/>
      <c r="J362" s="111"/>
      <c r="K362" s="111"/>
      <c r="L362" s="111"/>
      <c r="M362" s="110"/>
      <c r="N362" s="110"/>
      <c r="O362" s="110"/>
      <c r="P362" s="110"/>
      <c r="Q362" s="183"/>
      <c r="R362" s="112"/>
      <c r="S362" s="116"/>
      <c r="T362" s="670"/>
      <c r="U362" s="637"/>
      <c r="W362" s="175"/>
      <c r="X362" s="114"/>
      <c r="Y362" s="179"/>
      <c r="Z362" s="175"/>
    </row>
    <row r="363" spans="1:26" ht="16.5" customHeight="1" x14ac:dyDescent="0.25">
      <c r="B363" s="106" t="s">
        <v>45</v>
      </c>
      <c r="C363" s="209"/>
      <c r="D363" s="209">
        <v>6</v>
      </c>
      <c r="E363" s="209">
        <v>261</v>
      </c>
      <c r="F363" s="209"/>
      <c r="G363" s="209"/>
      <c r="H363" s="246"/>
      <c r="I363" s="246"/>
      <c r="J363" s="430">
        <f>D363+F363+H363</f>
        <v>6</v>
      </c>
      <c r="K363" s="431">
        <f>E363+G363+I363</f>
        <v>261</v>
      </c>
      <c r="L363" s="210" t="e">
        <f t="shared" ref="L363:L368" si="365">K363/C363</f>
        <v>#DIV/0!</v>
      </c>
      <c r="M363" s="209"/>
      <c r="N363" s="209"/>
      <c r="O363" s="363"/>
      <c r="P363" s="363"/>
      <c r="Q363" s="210" t="e">
        <f t="shared" ref="Q363:Q368" si="366">P363/C363</f>
        <v>#DIV/0!</v>
      </c>
      <c r="R363" s="671">
        <v>2</v>
      </c>
      <c r="S363" s="671">
        <v>76</v>
      </c>
      <c r="T363" s="672" t="s">
        <v>320</v>
      </c>
      <c r="U363" s="638">
        <v>2</v>
      </c>
      <c r="W363" s="175"/>
      <c r="X363" s="114"/>
      <c r="Y363" s="179"/>
      <c r="Z363" s="175"/>
    </row>
    <row r="364" spans="1:26" x14ac:dyDescent="0.25">
      <c r="B364" s="106" t="s">
        <v>44</v>
      </c>
      <c r="C364" s="209"/>
      <c r="D364" s="209">
        <v>2</v>
      </c>
      <c r="E364" s="209">
        <v>90</v>
      </c>
      <c r="F364" s="209">
        <v>4</v>
      </c>
      <c r="G364" s="209">
        <v>180</v>
      </c>
      <c r="H364" s="246"/>
      <c r="I364" s="246"/>
      <c r="J364" s="430">
        <f t="shared" ref="J364:J368" si="367">D364+F364+H364</f>
        <v>6</v>
      </c>
      <c r="K364" s="431">
        <f t="shared" ref="K364:K368" si="368">E364+G364+I364</f>
        <v>270</v>
      </c>
      <c r="L364" s="210" t="e">
        <f t="shared" si="365"/>
        <v>#DIV/0!</v>
      </c>
      <c r="M364" s="209"/>
      <c r="N364" s="209"/>
      <c r="O364" s="363">
        <v>6</v>
      </c>
      <c r="P364" s="363">
        <v>270</v>
      </c>
      <c r="Q364" s="210" t="e">
        <f t="shared" si="366"/>
        <v>#DIV/0!</v>
      </c>
      <c r="R364" s="671"/>
      <c r="S364" s="671"/>
      <c r="T364" s="673"/>
      <c r="U364" s="634"/>
      <c r="W364" s="175"/>
      <c r="X364" s="114"/>
      <c r="Y364" s="179"/>
      <c r="Z364" s="175"/>
    </row>
    <row r="365" spans="1:26" x14ac:dyDescent="0.25">
      <c r="B365" s="106" t="s">
        <v>43</v>
      </c>
      <c r="C365" s="209"/>
      <c r="D365" s="209">
        <v>3</v>
      </c>
      <c r="E365" s="209">
        <v>128</v>
      </c>
      <c r="F365" s="209">
        <v>4</v>
      </c>
      <c r="G365" s="209">
        <v>181</v>
      </c>
      <c r="H365" s="246"/>
      <c r="I365" s="246"/>
      <c r="J365" s="430">
        <f t="shared" si="367"/>
        <v>7</v>
      </c>
      <c r="K365" s="431">
        <f t="shared" si="368"/>
        <v>309</v>
      </c>
      <c r="L365" s="210" t="e">
        <f t="shared" si="365"/>
        <v>#DIV/0!</v>
      </c>
      <c r="M365" s="209"/>
      <c r="N365" s="209"/>
      <c r="O365" s="363">
        <v>7</v>
      </c>
      <c r="P365" s="363">
        <v>309</v>
      </c>
      <c r="Q365" s="210" t="e">
        <f t="shared" si="366"/>
        <v>#DIV/0!</v>
      </c>
      <c r="R365" s="671"/>
      <c r="S365" s="671"/>
      <c r="T365" s="673"/>
      <c r="U365" s="634"/>
      <c r="W365" s="175"/>
      <c r="X365" s="114"/>
      <c r="Y365" s="179"/>
      <c r="Z365" s="175"/>
    </row>
    <row r="366" spans="1:26" x14ac:dyDescent="0.25">
      <c r="B366" s="106" t="s">
        <v>42</v>
      </c>
      <c r="C366" s="209"/>
      <c r="D366" s="209">
        <v>6</v>
      </c>
      <c r="E366" s="209">
        <v>244</v>
      </c>
      <c r="F366" s="209"/>
      <c r="G366" s="209"/>
      <c r="H366" s="246"/>
      <c r="I366" s="246"/>
      <c r="J366" s="430">
        <f t="shared" si="367"/>
        <v>6</v>
      </c>
      <c r="K366" s="431">
        <f t="shared" si="368"/>
        <v>244</v>
      </c>
      <c r="L366" s="210" t="e">
        <f t="shared" si="365"/>
        <v>#DIV/0!</v>
      </c>
      <c r="M366" s="209"/>
      <c r="N366" s="209"/>
      <c r="O366" s="363">
        <v>6</v>
      </c>
      <c r="P366" s="363">
        <v>244</v>
      </c>
      <c r="Q366" s="210" t="e">
        <f t="shared" si="366"/>
        <v>#DIV/0!</v>
      </c>
      <c r="R366" s="671"/>
      <c r="S366" s="671"/>
      <c r="T366" s="673"/>
      <c r="U366" s="634"/>
      <c r="W366" s="175"/>
      <c r="X366" s="114"/>
      <c r="Y366" s="179"/>
      <c r="Z366" s="175"/>
    </row>
    <row r="367" spans="1:26" x14ac:dyDescent="0.25">
      <c r="B367" s="106" t="s">
        <v>41</v>
      </c>
      <c r="C367" s="209"/>
      <c r="D367" s="209">
        <v>6</v>
      </c>
      <c r="E367" s="209">
        <v>234</v>
      </c>
      <c r="F367" s="209"/>
      <c r="G367" s="209"/>
      <c r="H367" s="246"/>
      <c r="I367" s="246"/>
      <c r="J367" s="430">
        <f t="shared" si="367"/>
        <v>6</v>
      </c>
      <c r="K367" s="431">
        <f t="shared" si="368"/>
        <v>234</v>
      </c>
      <c r="L367" s="210" t="e">
        <f t="shared" si="365"/>
        <v>#DIV/0!</v>
      </c>
      <c r="M367" s="209"/>
      <c r="N367" s="209"/>
      <c r="O367" s="363">
        <v>6</v>
      </c>
      <c r="P367" s="363">
        <v>234</v>
      </c>
      <c r="Q367" s="210" t="e">
        <f t="shared" si="366"/>
        <v>#DIV/0!</v>
      </c>
      <c r="R367" s="671"/>
      <c r="S367" s="671"/>
      <c r="T367" s="673"/>
      <c r="U367" s="634"/>
      <c r="W367" s="175"/>
      <c r="X367" s="114"/>
      <c r="Y367" s="179"/>
      <c r="Z367" s="175"/>
    </row>
    <row r="368" spans="1:26" x14ac:dyDescent="0.25">
      <c r="B368" s="107" t="s">
        <v>40</v>
      </c>
      <c r="C368" s="211">
        <f>SUM(C363:C367)</f>
        <v>0</v>
      </c>
      <c r="D368" s="211">
        <f t="shared" ref="D368" si="369">SUM(D363:D367)</f>
        <v>23</v>
      </c>
      <c r="E368" s="211">
        <f t="shared" ref="E368" si="370">SUM(E363:E367)</f>
        <v>957</v>
      </c>
      <c r="F368" s="211">
        <f t="shared" ref="F368" si="371">SUM(F363:F367)</f>
        <v>8</v>
      </c>
      <c r="G368" s="211">
        <f t="shared" ref="G368" si="372">SUM(G363:G367)</f>
        <v>361</v>
      </c>
      <c r="H368" s="211">
        <f t="shared" ref="H368" si="373">SUM(H363:H367)</f>
        <v>0</v>
      </c>
      <c r="I368" s="211">
        <f t="shared" ref="I368" si="374">SUM(I363:I367)</f>
        <v>0</v>
      </c>
      <c r="J368" s="430">
        <f t="shared" si="367"/>
        <v>31</v>
      </c>
      <c r="K368" s="431">
        <f t="shared" si="368"/>
        <v>1318</v>
      </c>
      <c r="L368" s="210" t="e">
        <f t="shared" si="365"/>
        <v>#DIV/0!</v>
      </c>
      <c r="M368" s="211">
        <f t="shared" ref="M368:P368" si="375">SUM(M363:M367)</f>
        <v>0</v>
      </c>
      <c r="N368" s="211">
        <f t="shared" si="375"/>
        <v>0</v>
      </c>
      <c r="O368" s="211">
        <f t="shared" si="375"/>
        <v>25</v>
      </c>
      <c r="P368" s="211">
        <f t="shared" si="375"/>
        <v>1057</v>
      </c>
      <c r="Q368" s="210" t="e">
        <f t="shared" si="366"/>
        <v>#DIV/0!</v>
      </c>
      <c r="R368" s="671"/>
      <c r="S368" s="671"/>
      <c r="T368" s="674"/>
      <c r="U368" s="635"/>
      <c r="V368" s="114" t="str">
        <f>IF(E368=0,"","x")</f>
        <v>x</v>
      </c>
      <c r="W368" s="175" t="str">
        <f>IF(G368=0,"","x")</f>
        <v>x</v>
      </c>
      <c r="X368" s="114" t="str">
        <f>IF(I368=0,"","x")</f>
        <v/>
      </c>
      <c r="Y368" s="179" t="str">
        <f>IF(N368=0,"","x")</f>
        <v/>
      </c>
      <c r="Z368" s="175" t="str">
        <f>IF(P368=0,"","x")</f>
        <v>x</v>
      </c>
    </row>
    <row r="369" spans="1:26" x14ac:dyDescent="0.25">
      <c r="D369" s="247"/>
      <c r="E369" s="247"/>
      <c r="F369" s="247"/>
      <c r="G369" s="247"/>
      <c r="H369" s="247"/>
      <c r="I369" s="247"/>
      <c r="W369" s="175"/>
      <c r="X369" s="114"/>
      <c r="Y369" s="179"/>
      <c r="Z369" s="175"/>
    </row>
    <row r="370" spans="1:26" x14ac:dyDescent="0.25">
      <c r="A370" s="251">
        <v>34</v>
      </c>
      <c r="B370" s="83" t="s">
        <v>118</v>
      </c>
      <c r="C370" s="83"/>
      <c r="D370" s="247"/>
      <c r="E370" s="247"/>
      <c r="F370" s="247"/>
      <c r="G370" s="247"/>
      <c r="H370" s="247"/>
      <c r="I370" s="247"/>
      <c r="W370" s="175"/>
      <c r="X370" s="114"/>
      <c r="Y370" s="179"/>
      <c r="Z370" s="175"/>
    </row>
    <row r="371" spans="1:26" x14ac:dyDescent="0.25">
      <c r="B371" s="3"/>
      <c r="C371" s="3"/>
      <c r="D371" s="677"/>
      <c r="E371" s="677"/>
      <c r="F371" s="677"/>
      <c r="G371" s="677"/>
      <c r="H371" s="248"/>
      <c r="I371" s="248"/>
      <c r="J371" s="675"/>
      <c r="K371" s="675"/>
      <c r="L371" s="181"/>
      <c r="M371" s="676"/>
      <c r="N371" s="676"/>
      <c r="O371" s="668"/>
      <c r="P371" s="668"/>
      <c r="Q371" s="108"/>
      <c r="R371" s="108"/>
      <c r="S371" s="109"/>
      <c r="T371" s="669"/>
      <c r="U371" s="636" t="s">
        <v>176</v>
      </c>
      <c r="W371" s="175"/>
      <c r="X371" s="114"/>
      <c r="Y371" s="179"/>
      <c r="Z371" s="175"/>
    </row>
    <row r="372" spans="1:26" x14ac:dyDescent="0.25">
      <c r="B372" s="3"/>
      <c r="C372" s="3"/>
      <c r="D372" s="249"/>
      <c r="E372" s="249"/>
      <c r="F372" s="249"/>
      <c r="G372" s="249"/>
      <c r="H372" s="249"/>
      <c r="I372" s="249"/>
      <c r="J372" s="111"/>
      <c r="K372" s="111"/>
      <c r="L372" s="111"/>
      <c r="M372" s="110"/>
      <c r="N372" s="110"/>
      <c r="O372" s="110"/>
      <c r="P372" s="110"/>
      <c r="Q372" s="183"/>
      <c r="R372" s="112"/>
      <c r="S372" s="116"/>
      <c r="T372" s="670"/>
      <c r="U372" s="637"/>
      <c r="W372" s="175"/>
      <c r="X372" s="114"/>
      <c r="Y372" s="179"/>
      <c r="Z372" s="175"/>
    </row>
    <row r="373" spans="1:26" ht="16.5" customHeight="1" x14ac:dyDescent="0.25">
      <c r="B373" s="106" t="s">
        <v>45</v>
      </c>
      <c r="C373" s="209">
        <v>293</v>
      </c>
      <c r="D373" s="209">
        <v>7</v>
      </c>
      <c r="E373" s="209">
        <v>293</v>
      </c>
      <c r="F373" s="246"/>
      <c r="G373" s="246"/>
      <c r="H373" s="246"/>
      <c r="I373" s="246"/>
      <c r="J373" s="430">
        <f>D373+F373+H373</f>
        <v>7</v>
      </c>
      <c r="K373" s="431">
        <f>E373+G373+I373</f>
        <v>293</v>
      </c>
      <c r="L373" s="210">
        <f t="shared" ref="L373:L378" si="376">K373/C373</f>
        <v>1</v>
      </c>
      <c r="M373" s="209">
        <v>7</v>
      </c>
      <c r="N373" s="209">
        <v>198</v>
      </c>
      <c r="O373" s="363">
        <v>0</v>
      </c>
      <c r="P373" s="363">
        <v>0</v>
      </c>
      <c r="Q373" s="210">
        <f t="shared" ref="Q373:Q378" si="377">P373/C373</f>
        <v>0</v>
      </c>
      <c r="R373" s="671">
        <v>1</v>
      </c>
      <c r="S373" s="671">
        <v>41</v>
      </c>
      <c r="T373" s="672" t="s">
        <v>310</v>
      </c>
      <c r="U373" s="638">
        <v>1</v>
      </c>
      <c r="W373" s="175"/>
      <c r="X373" s="114"/>
      <c r="Y373" s="179"/>
      <c r="Z373" s="175"/>
    </row>
    <row r="374" spans="1:26" x14ac:dyDescent="0.25">
      <c r="B374" s="106" t="s">
        <v>44</v>
      </c>
      <c r="C374" s="209">
        <v>272</v>
      </c>
      <c r="D374" s="209">
        <v>7</v>
      </c>
      <c r="E374" s="209">
        <v>272</v>
      </c>
      <c r="F374" s="246"/>
      <c r="G374" s="246"/>
      <c r="H374" s="246"/>
      <c r="I374" s="246"/>
      <c r="J374" s="430">
        <f t="shared" ref="J374:J378" si="378">D374+F374+H374</f>
        <v>7</v>
      </c>
      <c r="K374" s="431">
        <f t="shared" ref="K374:K378" si="379">E374+G374+I374</f>
        <v>272</v>
      </c>
      <c r="L374" s="210">
        <f t="shared" si="376"/>
        <v>1</v>
      </c>
      <c r="M374" s="209">
        <v>7</v>
      </c>
      <c r="N374" s="209">
        <v>170</v>
      </c>
      <c r="O374" s="363">
        <v>0</v>
      </c>
      <c r="P374" s="363">
        <v>0</v>
      </c>
      <c r="Q374" s="210">
        <f t="shared" si="377"/>
        <v>0</v>
      </c>
      <c r="R374" s="671"/>
      <c r="S374" s="671"/>
      <c r="T374" s="673"/>
      <c r="U374" s="634"/>
      <c r="W374" s="175"/>
      <c r="X374" s="114"/>
      <c r="Y374" s="179"/>
      <c r="Z374" s="175"/>
    </row>
    <row r="375" spans="1:26" x14ac:dyDescent="0.25">
      <c r="B375" s="106" t="s">
        <v>43</v>
      </c>
      <c r="C375" s="209">
        <v>312</v>
      </c>
      <c r="D375" s="209">
        <v>7</v>
      </c>
      <c r="E375" s="209">
        <v>312</v>
      </c>
      <c r="F375" s="246"/>
      <c r="G375" s="246"/>
      <c r="H375" s="246"/>
      <c r="I375" s="246"/>
      <c r="J375" s="430">
        <f t="shared" si="378"/>
        <v>7</v>
      </c>
      <c r="K375" s="431">
        <f t="shared" si="379"/>
        <v>312</v>
      </c>
      <c r="L375" s="210">
        <f t="shared" si="376"/>
        <v>1</v>
      </c>
      <c r="M375" s="209">
        <v>7</v>
      </c>
      <c r="N375" s="209">
        <v>178</v>
      </c>
      <c r="O375" s="363">
        <v>0</v>
      </c>
      <c r="P375" s="363">
        <v>0</v>
      </c>
      <c r="Q375" s="210">
        <f t="shared" si="377"/>
        <v>0</v>
      </c>
      <c r="R375" s="671"/>
      <c r="S375" s="671"/>
      <c r="T375" s="673"/>
      <c r="U375" s="634"/>
      <c r="W375" s="175"/>
      <c r="X375" s="114"/>
      <c r="Y375" s="179"/>
      <c r="Z375" s="175"/>
    </row>
    <row r="376" spans="1:26" x14ac:dyDescent="0.25">
      <c r="B376" s="106" t="s">
        <v>42</v>
      </c>
      <c r="C376" s="209">
        <v>299</v>
      </c>
      <c r="D376" s="209">
        <v>7</v>
      </c>
      <c r="E376" s="209">
        <v>299</v>
      </c>
      <c r="F376" s="246"/>
      <c r="G376" s="246"/>
      <c r="H376" s="246"/>
      <c r="I376" s="246"/>
      <c r="J376" s="430">
        <f t="shared" si="378"/>
        <v>7</v>
      </c>
      <c r="K376" s="431">
        <f t="shared" si="379"/>
        <v>299</v>
      </c>
      <c r="L376" s="210">
        <f t="shared" si="376"/>
        <v>1</v>
      </c>
      <c r="M376" s="209">
        <v>7</v>
      </c>
      <c r="N376" s="209">
        <v>105</v>
      </c>
      <c r="O376" s="363">
        <v>7</v>
      </c>
      <c r="P376" s="363">
        <v>299</v>
      </c>
      <c r="Q376" s="210">
        <f t="shared" si="377"/>
        <v>1</v>
      </c>
      <c r="R376" s="671"/>
      <c r="S376" s="671"/>
      <c r="T376" s="673"/>
      <c r="U376" s="634"/>
      <c r="W376" s="175"/>
      <c r="X376" s="114"/>
      <c r="Y376" s="179"/>
      <c r="Z376" s="175"/>
    </row>
    <row r="377" spans="1:26" x14ac:dyDescent="0.25">
      <c r="B377" s="106" t="s">
        <v>41</v>
      </c>
      <c r="C377" s="209">
        <v>235</v>
      </c>
      <c r="D377" s="209">
        <v>6</v>
      </c>
      <c r="E377" s="209">
        <v>235</v>
      </c>
      <c r="F377" s="246"/>
      <c r="G377" s="246"/>
      <c r="H377" s="246"/>
      <c r="I377" s="246"/>
      <c r="J377" s="430">
        <f t="shared" si="378"/>
        <v>6</v>
      </c>
      <c r="K377" s="431">
        <f t="shared" si="379"/>
        <v>235</v>
      </c>
      <c r="L377" s="210">
        <f t="shared" si="376"/>
        <v>1</v>
      </c>
      <c r="M377" s="209">
        <v>6</v>
      </c>
      <c r="N377" s="209">
        <v>68</v>
      </c>
      <c r="O377" s="363">
        <v>6</v>
      </c>
      <c r="P377" s="363">
        <v>235</v>
      </c>
      <c r="Q377" s="210">
        <f t="shared" si="377"/>
        <v>1</v>
      </c>
      <c r="R377" s="671"/>
      <c r="S377" s="671"/>
      <c r="T377" s="673"/>
      <c r="U377" s="634"/>
      <c r="W377" s="175"/>
      <c r="X377" s="114"/>
      <c r="Y377" s="179"/>
      <c r="Z377" s="175"/>
    </row>
    <row r="378" spans="1:26" x14ac:dyDescent="0.25">
      <c r="B378" s="107" t="s">
        <v>40</v>
      </c>
      <c r="C378" s="211">
        <f>SUM(C373:C377)</f>
        <v>1411</v>
      </c>
      <c r="D378" s="211">
        <f t="shared" ref="D378" si="380">SUM(D373:D377)</f>
        <v>34</v>
      </c>
      <c r="E378" s="211">
        <f t="shared" ref="E378" si="381">SUM(E373:E377)</f>
        <v>1411</v>
      </c>
      <c r="F378" s="211">
        <f t="shared" ref="F378" si="382">SUM(F373:F377)</f>
        <v>0</v>
      </c>
      <c r="G378" s="211">
        <f t="shared" ref="G378" si="383">SUM(G373:G377)</f>
        <v>0</v>
      </c>
      <c r="H378" s="211">
        <f t="shared" ref="H378" si="384">SUM(H373:H377)</f>
        <v>0</v>
      </c>
      <c r="I378" s="211">
        <f t="shared" ref="I378" si="385">SUM(I373:I377)</f>
        <v>0</v>
      </c>
      <c r="J378" s="430">
        <f t="shared" si="378"/>
        <v>34</v>
      </c>
      <c r="K378" s="431">
        <f t="shared" si="379"/>
        <v>1411</v>
      </c>
      <c r="L378" s="210">
        <f t="shared" si="376"/>
        <v>1</v>
      </c>
      <c r="M378" s="211">
        <f t="shared" ref="M378:P378" si="386">SUM(M373:M377)</f>
        <v>34</v>
      </c>
      <c r="N378" s="211">
        <f t="shared" si="386"/>
        <v>719</v>
      </c>
      <c r="O378" s="211">
        <f t="shared" si="386"/>
        <v>13</v>
      </c>
      <c r="P378" s="211">
        <f t="shared" si="386"/>
        <v>534</v>
      </c>
      <c r="Q378" s="210">
        <f t="shared" si="377"/>
        <v>0.37845499645641389</v>
      </c>
      <c r="R378" s="671"/>
      <c r="S378" s="671"/>
      <c r="T378" s="674"/>
      <c r="U378" s="635"/>
      <c r="V378" s="114" t="str">
        <f>IF(E378=0,"","x")</f>
        <v>x</v>
      </c>
      <c r="W378" s="175" t="str">
        <f>IF(G378=0,"","x")</f>
        <v/>
      </c>
      <c r="X378" s="114" t="str">
        <f>IF(I378=0,"","x")</f>
        <v/>
      </c>
      <c r="Y378" s="179" t="str">
        <f>IF(N378=0,"","x")</f>
        <v>x</v>
      </c>
      <c r="Z378" s="175" t="str">
        <f>IF(P378=0,"","x")</f>
        <v>x</v>
      </c>
    </row>
    <row r="379" spans="1:26" x14ac:dyDescent="0.25">
      <c r="D379" s="247"/>
      <c r="E379" s="247"/>
      <c r="F379" s="247"/>
      <c r="G379" s="247"/>
      <c r="H379" s="247"/>
      <c r="I379" s="247"/>
      <c r="W379" s="175"/>
      <c r="X379" s="114"/>
      <c r="Y379" s="179"/>
      <c r="Z379" s="175"/>
    </row>
    <row r="380" spans="1:26" x14ac:dyDescent="0.25">
      <c r="A380" s="251">
        <v>35</v>
      </c>
      <c r="B380" s="83" t="s">
        <v>102</v>
      </c>
      <c r="C380" s="83"/>
      <c r="D380" s="247"/>
      <c r="E380" s="247"/>
      <c r="F380" s="247"/>
      <c r="G380" s="247"/>
      <c r="H380" s="247"/>
      <c r="I380" s="247"/>
      <c r="W380" s="175"/>
      <c r="X380" s="114"/>
      <c r="Y380" s="179"/>
      <c r="Z380" s="175"/>
    </row>
    <row r="381" spans="1:26" x14ac:dyDescent="0.25">
      <c r="B381" s="3"/>
      <c r="C381" s="3"/>
      <c r="D381" s="677"/>
      <c r="E381" s="677"/>
      <c r="F381" s="677"/>
      <c r="G381" s="677"/>
      <c r="H381" s="248"/>
      <c r="I381" s="248"/>
      <c r="J381" s="675"/>
      <c r="K381" s="675"/>
      <c r="L381" s="181"/>
      <c r="M381" s="676"/>
      <c r="N381" s="676"/>
      <c r="O381" s="668"/>
      <c r="P381" s="668"/>
      <c r="Q381" s="108"/>
      <c r="R381" s="108"/>
      <c r="S381" s="109"/>
      <c r="T381" s="669"/>
      <c r="U381" s="636" t="s">
        <v>176</v>
      </c>
      <c r="W381" s="175"/>
      <c r="X381" s="114"/>
      <c r="Y381" s="179"/>
      <c r="Z381" s="175"/>
    </row>
    <row r="382" spans="1:26" x14ac:dyDescent="0.25">
      <c r="B382" s="3"/>
      <c r="C382" s="3"/>
      <c r="D382" s="249"/>
      <c r="E382" s="249"/>
      <c r="F382" s="249"/>
      <c r="G382" s="249"/>
      <c r="H382" s="249"/>
      <c r="I382" s="249"/>
      <c r="J382" s="111"/>
      <c r="K382" s="111"/>
      <c r="L382" s="111"/>
      <c r="M382" s="110"/>
      <c r="N382" s="110"/>
      <c r="O382" s="110"/>
      <c r="P382" s="110"/>
      <c r="Q382" s="183"/>
      <c r="R382" s="112"/>
      <c r="S382" s="116"/>
      <c r="T382" s="670"/>
      <c r="U382" s="637"/>
      <c r="W382" s="175"/>
      <c r="X382" s="114"/>
      <c r="Y382" s="179"/>
      <c r="Z382" s="175"/>
    </row>
    <row r="383" spans="1:26" x14ac:dyDescent="0.25">
      <c r="B383" s="106" t="s">
        <v>45</v>
      </c>
      <c r="C383" s="209"/>
      <c r="D383" s="209">
        <v>4</v>
      </c>
      <c r="E383" s="209">
        <v>161</v>
      </c>
      <c r="F383" s="246"/>
      <c r="G383" s="246"/>
      <c r="H383" s="246"/>
      <c r="I383" s="246"/>
      <c r="J383" s="430">
        <f>D383+F383+H383</f>
        <v>4</v>
      </c>
      <c r="K383" s="431">
        <f>E383+G383+I383</f>
        <v>161</v>
      </c>
      <c r="L383" s="210" t="e">
        <f t="shared" ref="L383:L388" si="387">K383/C383</f>
        <v>#DIV/0!</v>
      </c>
      <c r="M383" s="209">
        <v>4</v>
      </c>
      <c r="N383" s="209">
        <v>161</v>
      </c>
      <c r="O383" s="363"/>
      <c r="P383" s="363"/>
      <c r="Q383" s="210" t="e">
        <f t="shared" ref="Q383:Q388" si="388">P383/C383</f>
        <v>#DIV/0!</v>
      </c>
      <c r="R383" s="671">
        <v>1</v>
      </c>
      <c r="S383" s="683">
        <v>35</v>
      </c>
      <c r="T383" s="638"/>
      <c r="U383" s="639"/>
      <c r="W383" s="175"/>
      <c r="X383" s="114"/>
      <c r="Y383" s="179"/>
      <c r="Z383" s="175"/>
    </row>
    <row r="384" spans="1:26" x14ac:dyDescent="0.25">
      <c r="B384" s="106" t="s">
        <v>44</v>
      </c>
      <c r="C384" s="209"/>
      <c r="D384" s="209">
        <v>4</v>
      </c>
      <c r="E384" s="209">
        <v>153</v>
      </c>
      <c r="F384" s="246"/>
      <c r="G384" s="246"/>
      <c r="H384" s="246"/>
      <c r="I384" s="246"/>
      <c r="J384" s="430">
        <f t="shared" ref="J384:J388" si="389">D384+F384+H384</f>
        <v>4</v>
      </c>
      <c r="K384" s="431">
        <f t="shared" ref="K384:K388" si="390">E384+G384+I384</f>
        <v>153</v>
      </c>
      <c r="L384" s="210" t="e">
        <f t="shared" si="387"/>
        <v>#DIV/0!</v>
      </c>
      <c r="M384" s="209">
        <v>4</v>
      </c>
      <c r="N384" s="209">
        <v>153</v>
      </c>
      <c r="O384" s="363"/>
      <c r="P384" s="363"/>
      <c r="Q384" s="210" t="e">
        <f t="shared" si="388"/>
        <v>#DIV/0!</v>
      </c>
      <c r="R384" s="671"/>
      <c r="S384" s="671"/>
      <c r="T384" s="634"/>
      <c r="U384" s="640"/>
      <c r="W384" s="175"/>
      <c r="X384" s="114"/>
      <c r="Y384" s="179"/>
      <c r="Z384" s="175"/>
    </row>
    <row r="385" spans="1:26" x14ac:dyDescent="0.25">
      <c r="B385" s="106" t="s">
        <v>43</v>
      </c>
      <c r="C385" s="209"/>
      <c r="D385" s="209">
        <v>3</v>
      </c>
      <c r="E385" s="209">
        <v>162</v>
      </c>
      <c r="F385" s="246"/>
      <c r="G385" s="246"/>
      <c r="H385" s="246"/>
      <c r="I385" s="246"/>
      <c r="J385" s="430">
        <f t="shared" si="389"/>
        <v>3</v>
      </c>
      <c r="K385" s="431">
        <f t="shared" si="390"/>
        <v>162</v>
      </c>
      <c r="L385" s="210" t="e">
        <f t="shared" si="387"/>
        <v>#DIV/0!</v>
      </c>
      <c r="M385" s="209">
        <v>3</v>
      </c>
      <c r="N385" s="209">
        <v>162</v>
      </c>
      <c r="O385" s="363"/>
      <c r="P385" s="363"/>
      <c r="Q385" s="210" t="e">
        <f t="shared" si="388"/>
        <v>#DIV/0!</v>
      </c>
      <c r="R385" s="671"/>
      <c r="S385" s="671"/>
      <c r="T385" s="634"/>
      <c r="U385" s="640"/>
      <c r="W385" s="175"/>
      <c r="X385" s="114"/>
      <c r="Y385" s="179"/>
      <c r="Z385" s="175"/>
    </row>
    <row r="386" spans="1:26" x14ac:dyDescent="0.25">
      <c r="B386" s="106" t="s">
        <v>42</v>
      </c>
      <c r="C386" s="209"/>
      <c r="D386" s="209">
        <v>3</v>
      </c>
      <c r="E386" s="209">
        <v>120</v>
      </c>
      <c r="F386" s="246"/>
      <c r="G386" s="246"/>
      <c r="H386" s="246"/>
      <c r="I386" s="246"/>
      <c r="J386" s="430">
        <f t="shared" si="389"/>
        <v>3</v>
      </c>
      <c r="K386" s="431">
        <f t="shared" si="390"/>
        <v>120</v>
      </c>
      <c r="L386" s="210" t="e">
        <f t="shared" si="387"/>
        <v>#DIV/0!</v>
      </c>
      <c r="M386" s="209">
        <v>3</v>
      </c>
      <c r="N386" s="209">
        <v>120</v>
      </c>
      <c r="O386" s="363"/>
      <c r="P386" s="363"/>
      <c r="Q386" s="210" t="e">
        <f t="shared" si="388"/>
        <v>#DIV/0!</v>
      </c>
      <c r="R386" s="671"/>
      <c r="S386" s="671"/>
      <c r="T386" s="634"/>
      <c r="U386" s="640"/>
      <c r="W386" s="175"/>
      <c r="X386" s="114"/>
      <c r="Y386" s="179"/>
      <c r="Z386" s="175"/>
    </row>
    <row r="387" spans="1:26" x14ac:dyDescent="0.25">
      <c r="B387" s="106" t="s">
        <v>41</v>
      </c>
      <c r="C387" s="209"/>
      <c r="D387" s="209">
        <v>2</v>
      </c>
      <c r="E387" s="209">
        <v>103</v>
      </c>
      <c r="F387" s="246"/>
      <c r="G387" s="246"/>
      <c r="H387" s="246"/>
      <c r="I387" s="246"/>
      <c r="J387" s="430">
        <f t="shared" si="389"/>
        <v>2</v>
      </c>
      <c r="K387" s="431">
        <f t="shared" si="390"/>
        <v>103</v>
      </c>
      <c r="L387" s="210" t="e">
        <f t="shared" si="387"/>
        <v>#DIV/0!</v>
      </c>
      <c r="M387" s="209">
        <v>2</v>
      </c>
      <c r="N387" s="209">
        <v>103</v>
      </c>
      <c r="O387" s="363"/>
      <c r="P387" s="363"/>
      <c r="Q387" s="210" t="e">
        <f t="shared" si="388"/>
        <v>#DIV/0!</v>
      </c>
      <c r="R387" s="671"/>
      <c r="S387" s="671"/>
      <c r="T387" s="634"/>
      <c r="U387" s="640"/>
      <c r="W387" s="175"/>
      <c r="X387" s="114"/>
      <c r="Y387" s="179"/>
      <c r="Z387" s="175"/>
    </row>
    <row r="388" spans="1:26" x14ac:dyDescent="0.25">
      <c r="B388" s="107" t="s">
        <v>40</v>
      </c>
      <c r="C388" s="211">
        <f>SUM(C383:C387)</f>
        <v>0</v>
      </c>
      <c r="D388" s="211">
        <f t="shared" ref="D388" si="391">SUM(D383:D387)</f>
        <v>16</v>
      </c>
      <c r="E388" s="211">
        <f t="shared" ref="E388" si="392">SUM(E383:E387)</f>
        <v>699</v>
      </c>
      <c r="F388" s="211">
        <f t="shared" ref="F388" si="393">SUM(F383:F387)</f>
        <v>0</v>
      </c>
      <c r="G388" s="211">
        <f t="shared" ref="G388" si="394">SUM(G383:G387)</f>
        <v>0</v>
      </c>
      <c r="H388" s="211">
        <f t="shared" ref="H388" si="395">SUM(H383:H387)</f>
        <v>0</v>
      </c>
      <c r="I388" s="211">
        <f t="shared" ref="I388" si="396">SUM(I383:I387)</f>
        <v>0</v>
      </c>
      <c r="J388" s="430">
        <f t="shared" si="389"/>
        <v>16</v>
      </c>
      <c r="K388" s="431">
        <f t="shared" si="390"/>
        <v>699</v>
      </c>
      <c r="L388" s="210" t="e">
        <f t="shared" si="387"/>
        <v>#DIV/0!</v>
      </c>
      <c r="M388" s="211">
        <f t="shared" ref="M388:P388" si="397">SUM(M383:M387)</f>
        <v>16</v>
      </c>
      <c r="N388" s="211">
        <f t="shared" si="397"/>
        <v>699</v>
      </c>
      <c r="O388" s="211">
        <f t="shared" si="397"/>
        <v>0</v>
      </c>
      <c r="P388" s="211">
        <f t="shared" si="397"/>
        <v>0</v>
      </c>
      <c r="Q388" s="210" t="e">
        <f t="shared" si="388"/>
        <v>#DIV/0!</v>
      </c>
      <c r="R388" s="671"/>
      <c r="S388" s="671"/>
      <c r="T388" s="635"/>
      <c r="U388" s="641"/>
      <c r="V388" s="114" t="str">
        <f>IF(E388=0,"","x")</f>
        <v>x</v>
      </c>
      <c r="W388" s="175" t="str">
        <f>IF(G388=0,"","x")</f>
        <v/>
      </c>
      <c r="X388" s="114" t="str">
        <f>IF(I388=0,"","x")</f>
        <v/>
      </c>
      <c r="Y388" s="179" t="str">
        <f>IF(N388=0,"","x")</f>
        <v>x</v>
      </c>
      <c r="Z388" s="175" t="str">
        <f>IF(P388=0,"","x")</f>
        <v/>
      </c>
    </row>
    <row r="389" spans="1:26" x14ac:dyDescent="0.25">
      <c r="D389" s="247"/>
      <c r="E389" s="247"/>
      <c r="F389" s="247"/>
      <c r="G389" s="247"/>
      <c r="H389" s="247"/>
      <c r="I389" s="247"/>
      <c r="W389" s="175"/>
      <c r="X389" s="114"/>
      <c r="Y389" s="179"/>
      <c r="Z389" s="175"/>
    </row>
    <row r="390" spans="1:26" x14ac:dyDescent="0.25">
      <c r="A390" s="251">
        <v>36</v>
      </c>
      <c r="B390" s="83" t="s">
        <v>150</v>
      </c>
      <c r="C390" s="83"/>
      <c r="D390" s="247"/>
      <c r="E390" s="247"/>
      <c r="F390" s="247"/>
      <c r="G390" s="247"/>
      <c r="H390" s="247"/>
      <c r="I390" s="247"/>
      <c r="W390" s="175"/>
      <c r="X390" s="114"/>
      <c r="Y390" s="179"/>
      <c r="Z390" s="175"/>
    </row>
    <row r="391" spans="1:26" x14ac:dyDescent="0.25">
      <c r="B391" s="3"/>
      <c r="C391" s="3"/>
      <c r="D391" s="677"/>
      <c r="E391" s="677"/>
      <c r="F391" s="677"/>
      <c r="G391" s="677"/>
      <c r="H391" s="248"/>
      <c r="I391" s="248"/>
      <c r="J391" s="675"/>
      <c r="K391" s="675"/>
      <c r="L391" s="181"/>
      <c r="M391" s="676"/>
      <c r="N391" s="676"/>
      <c r="O391" s="668"/>
      <c r="P391" s="668"/>
      <c r="Q391" s="108"/>
      <c r="R391" s="108"/>
      <c r="S391" s="109"/>
      <c r="T391" s="669"/>
      <c r="U391" s="636" t="s">
        <v>176</v>
      </c>
      <c r="W391" s="175"/>
      <c r="X391" s="114"/>
      <c r="Y391" s="179"/>
      <c r="Z391" s="175"/>
    </row>
    <row r="392" spans="1:26" x14ac:dyDescent="0.25">
      <c r="B392" s="3"/>
      <c r="C392" s="3"/>
      <c r="D392" s="249"/>
      <c r="E392" s="249"/>
      <c r="F392" s="249"/>
      <c r="G392" s="249"/>
      <c r="H392" s="249"/>
      <c r="I392" s="249"/>
      <c r="J392" s="111"/>
      <c r="K392" s="111"/>
      <c r="L392" s="111"/>
      <c r="M392" s="110"/>
      <c r="N392" s="110"/>
      <c r="O392" s="110"/>
      <c r="P392" s="110"/>
      <c r="Q392" s="183"/>
      <c r="R392" s="112"/>
      <c r="S392" s="116"/>
      <c r="T392" s="670"/>
      <c r="U392" s="637"/>
      <c r="W392" s="175"/>
      <c r="X392" s="114"/>
      <c r="Y392" s="179"/>
      <c r="Z392" s="175"/>
    </row>
    <row r="393" spans="1:26" x14ac:dyDescent="0.25">
      <c r="B393" s="106" t="s">
        <v>45</v>
      </c>
      <c r="C393" s="209">
        <v>331</v>
      </c>
      <c r="D393" s="209">
        <v>7</v>
      </c>
      <c r="E393" s="209">
        <v>331</v>
      </c>
      <c r="F393" s="246"/>
      <c r="G393" s="246"/>
      <c r="H393" s="246"/>
      <c r="I393" s="246"/>
      <c r="J393" s="430">
        <f>D393+F393+H393</f>
        <v>7</v>
      </c>
      <c r="K393" s="431">
        <f>E393+G393+I393</f>
        <v>331</v>
      </c>
      <c r="L393" s="210">
        <f t="shared" ref="L393:L398" si="398">K393/C393</f>
        <v>1</v>
      </c>
      <c r="M393" s="209"/>
      <c r="N393" s="209"/>
      <c r="O393" s="363"/>
      <c r="P393" s="363"/>
      <c r="Q393" s="210">
        <f t="shared" ref="Q393:Q398" si="399">P393/C393</f>
        <v>0</v>
      </c>
      <c r="R393" s="671">
        <v>2</v>
      </c>
      <c r="S393" s="671">
        <v>72</v>
      </c>
      <c r="T393" s="672" t="s">
        <v>313</v>
      </c>
      <c r="U393" s="638">
        <v>2</v>
      </c>
      <c r="W393" s="175"/>
      <c r="X393" s="114"/>
      <c r="Y393" s="179"/>
      <c r="Z393" s="175"/>
    </row>
    <row r="394" spans="1:26" x14ac:dyDescent="0.25">
      <c r="B394" s="106" t="s">
        <v>44</v>
      </c>
      <c r="C394" s="209">
        <v>306</v>
      </c>
      <c r="D394" s="209">
        <v>6</v>
      </c>
      <c r="E394" s="209">
        <v>306</v>
      </c>
      <c r="F394" s="246"/>
      <c r="G394" s="246"/>
      <c r="H394" s="246"/>
      <c r="I394" s="246"/>
      <c r="J394" s="430">
        <f t="shared" ref="J394:J398" si="400">D394+F394+H394</f>
        <v>6</v>
      </c>
      <c r="K394" s="431">
        <f t="shared" ref="K394:K398" si="401">E394+G394+I394</f>
        <v>306</v>
      </c>
      <c r="L394" s="210">
        <f t="shared" si="398"/>
        <v>1</v>
      </c>
      <c r="M394" s="209"/>
      <c r="N394" s="209"/>
      <c r="O394" s="363"/>
      <c r="P394" s="363"/>
      <c r="Q394" s="210">
        <f t="shared" si="399"/>
        <v>0</v>
      </c>
      <c r="R394" s="671"/>
      <c r="S394" s="671"/>
      <c r="T394" s="673"/>
      <c r="U394" s="634"/>
      <c r="W394" s="175"/>
      <c r="X394" s="114"/>
      <c r="Y394" s="179"/>
      <c r="Z394" s="175"/>
    </row>
    <row r="395" spans="1:26" x14ac:dyDescent="0.25">
      <c r="B395" s="106" t="s">
        <v>43</v>
      </c>
      <c r="C395" s="209">
        <v>286</v>
      </c>
      <c r="D395" s="209">
        <v>6</v>
      </c>
      <c r="E395" s="209">
        <v>286</v>
      </c>
      <c r="F395" s="246"/>
      <c r="G395" s="246"/>
      <c r="H395" s="246"/>
      <c r="I395" s="246"/>
      <c r="J395" s="430">
        <f t="shared" si="400"/>
        <v>6</v>
      </c>
      <c r="K395" s="431">
        <f t="shared" si="401"/>
        <v>286</v>
      </c>
      <c r="L395" s="210">
        <f t="shared" si="398"/>
        <v>1</v>
      </c>
      <c r="M395" s="209"/>
      <c r="N395" s="209"/>
      <c r="O395" s="209">
        <v>6</v>
      </c>
      <c r="P395" s="209">
        <v>286</v>
      </c>
      <c r="Q395" s="210">
        <f t="shared" si="399"/>
        <v>1</v>
      </c>
      <c r="R395" s="671"/>
      <c r="S395" s="671"/>
      <c r="T395" s="673"/>
      <c r="U395" s="634"/>
      <c r="W395" s="175"/>
      <c r="X395" s="114"/>
      <c r="Y395" s="179"/>
      <c r="Z395" s="175"/>
    </row>
    <row r="396" spans="1:26" x14ac:dyDescent="0.25">
      <c r="B396" s="106" t="s">
        <v>42</v>
      </c>
      <c r="C396" s="209">
        <v>266</v>
      </c>
      <c r="D396" s="209">
        <v>6</v>
      </c>
      <c r="E396" s="209">
        <v>266</v>
      </c>
      <c r="F396" s="246"/>
      <c r="G396" s="246"/>
      <c r="H396" s="246"/>
      <c r="I396" s="246"/>
      <c r="J396" s="430">
        <f t="shared" si="400"/>
        <v>6</v>
      </c>
      <c r="K396" s="431">
        <f t="shared" si="401"/>
        <v>266</v>
      </c>
      <c r="L396" s="210">
        <f t="shared" si="398"/>
        <v>1</v>
      </c>
      <c r="M396" s="209"/>
      <c r="N396" s="209"/>
      <c r="O396" s="209">
        <v>6</v>
      </c>
      <c r="P396" s="209">
        <v>266</v>
      </c>
      <c r="Q396" s="210">
        <f t="shared" si="399"/>
        <v>1</v>
      </c>
      <c r="R396" s="671"/>
      <c r="S396" s="671"/>
      <c r="T396" s="673"/>
      <c r="U396" s="634"/>
      <c r="W396" s="175"/>
      <c r="X396" s="114"/>
      <c r="Y396" s="179"/>
      <c r="Z396" s="175"/>
    </row>
    <row r="397" spans="1:26" x14ac:dyDescent="0.25">
      <c r="B397" s="106" t="s">
        <v>41</v>
      </c>
      <c r="C397" s="209">
        <v>212</v>
      </c>
      <c r="D397" s="209">
        <v>5</v>
      </c>
      <c r="E397" s="209">
        <v>212</v>
      </c>
      <c r="F397" s="246"/>
      <c r="G397" s="246"/>
      <c r="H397" s="246"/>
      <c r="I397" s="246"/>
      <c r="J397" s="430">
        <f t="shared" si="400"/>
        <v>5</v>
      </c>
      <c r="K397" s="431">
        <f t="shared" si="401"/>
        <v>212</v>
      </c>
      <c r="L397" s="210">
        <f t="shared" si="398"/>
        <v>1</v>
      </c>
      <c r="M397" s="209"/>
      <c r="N397" s="209"/>
      <c r="O397" s="363"/>
      <c r="P397" s="363"/>
      <c r="Q397" s="210">
        <f t="shared" si="399"/>
        <v>0</v>
      </c>
      <c r="R397" s="671"/>
      <c r="S397" s="671"/>
      <c r="T397" s="673"/>
      <c r="U397" s="634"/>
      <c r="W397" s="175"/>
      <c r="X397" s="114"/>
      <c r="Y397" s="179"/>
      <c r="Z397" s="175"/>
    </row>
    <row r="398" spans="1:26" x14ac:dyDescent="0.25">
      <c r="B398" s="107" t="s">
        <v>40</v>
      </c>
      <c r="C398" s="211">
        <f>SUM(C393:C397)</f>
        <v>1401</v>
      </c>
      <c r="D398" s="211">
        <f t="shared" ref="D398" si="402">SUM(D393:D397)</f>
        <v>30</v>
      </c>
      <c r="E398" s="211">
        <f t="shared" ref="E398" si="403">SUM(E393:E397)</f>
        <v>1401</v>
      </c>
      <c r="F398" s="211">
        <f t="shared" ref="F398" si="404">SUM(F393:F397)</f>
        <v>0</v>
      </c>
      <c r="G398" s="211">
        <f t="shared" ref="G398" si="405">SUM(G393:G397)</f>
        <v>0</v>
      </c>
      <c r="H398" s="211">
        <f t="shared" ref="H398" si="406">SUM(H393:H397)</f>
        <v>0</v>
      </c>
      <c r="I398" s="211">
        <f t="shared" ref="I398" si="407">SUM(I393:I397)</f>
        <v>0</v>
      </c>
      <c r="J398" s="430">
        <f t="shared" si="400"/>
        <v>30</v>
      </c>
      <c r="K398" s="431">
        <f t="shared" si="401"/>
        <v>1401</v>
      </c>
      <c r="L398" s="210">
        <f t="shared" si="398"/>
        <v>1</v>
      </c>
      <c r="M398" s="211">
        <f t="shared" ref="M398:P398" si="408">SUM(M393:M397)</f>
        <v>0</v>
      </c>
      <c r="N398" s="211">
        <f t="shared" si="408"/>
        <v>0</v>
      </c>
      <c r="O398" s="211">
        <f t="shared" si="408"/>
        <v>12</v>
      </c>
      <c r="P398" s="211">
        <f t="shared" si="408"/>
        <v>552</v>
      </c>
      <c r="Q398" s="210">
        <f t="shared" si="399"/>
        <v>0.39400428265524623</v>
      </c>
      <c r="R398" s="671"/>
      <c r="S398" s="671"/>
      <c r="T398" s="674"/>
      <c r="U398" s="635"/>
      <c r="V398" s="114" t="str">
        <f>IF(E398=0,"","x")</f>
        <v>x</v>
      </c>
      <c r="W398" s="175" t="str">
        <f>IF(G398=0,"","x")</f>
        <v/>
      </c>
      <c r="X398" s="114" t="str">
        <f>IF(I398=0,"","x")</f>
        <v/>
      </c>
      <c r="Y398" s="179" t="str">
        <f>IF(N398=0,"","x")</f>
        <v/>
      </c>
      <c r="Z398" s="175" t="str">
        <f>IF(P398=0,"","x")</f>
        <v>x</v>
      </c>
    </row>
    <row r="399" spans="1:26" x14ac:dyDescent="0.25">
      <c r="D399" s="247"/>
      <c r="E399" s="247"/>
      <c r="F399" s="247"/>
      <c r="G399" s="247"/>
      <c r="H399" s="247"/>
      <c r="I399" s="247"/>
      <c r="W399" s="175"/>
      <c r="X399" s="114"/>
      <c r="Y399" s="179"/>
      <c r="Z399" s="175"/>
    </row>
    <row r="400" spans="1:26" x14ac:dyDescent="0.25">
      <c r="A400" s="251">
        <v>37</v>
      </c>
      <c r="B400" s="83" t="s">
        <v>170</v>
      </c>
      <c r="C400" s="83"/>
      <c r="D400" s="247"/>
      <c r="E400" s="247"/>
      <c r="F400" s="247"/>
      <c r="G400" s="247"/>
      <c r="H400" s="247"/>
      <c r="I400" s="247"/>
      <c r="W400" s="175"/>
      <c r="X400" s="114"/>
      <c r="Y400" s="179"/>
      <c r="Z400" s="175"/>
    </row>
    <row r="401" spans="1:26" x14ac:dyDescent="0.25">
      <c r="B401" s="3"/>
      <c r="C401" s="3"/>
      <c r="D401" s="677"/>
      <c r="E401" s="677"/>
      <c r="F401" s="677"/>
      <c r="G401" s="677"/>
      <c r="H401" s="248"/>
      <c r="I401" s="248"/>
      <c r="J401" s="675"/>
      <c r="K401" s="675"/>
      <c r="L401" s="181"/>
      <c r="M401" s="676"/>
      <c r="N401" s="676"/>
      <c r="O401" s="668"/>
      <c r="P401" s="668"/>
      <c r="Q401" s="108"/>
      <c r="R401" s="108"/>
      <c r="S401" s="109"/>
      <c r="T401" s="669"/>
      <c r="U401" s="636" t="s">
        <v>176</v>
      </c>
      <c r="W401" s="175"/>
      <c r="X401" s="114"/>
      <c r="Y401" s="179"/>
      <c r="Z401" s="175"/>
    </row>
    <row r="402" spans="1:26" x14ac:dyDescent="0.25">
      <c r="B402" s="3"/>
      <c r="C402" s="3"/>
      <c r="D402" s="249"/>
      <c r="E402" s="249"/>
      <c r="F402" s="249"/>
      <c r="G402" s="249"/>
      <c r="H402" s="249"/>
      <c r="I402" s="249"/>
      <c r="J402" s="111"/>
      <c r="K402" s="111"/>
      <c r="L402" s="111"/>
      <c r="M402" s="110"/>
      <c r="N402" s="110"/>
      <c r="O402" s="110"/>
      <c r="P402" s="110"/>
      <c r="Q402" s="183"/>
      <c r="R402" s="112"/>
      <c r="S402" s="116"/>
      <c r="T402" s="670"/>
      <c r="U402" s="637"/>
      <c r="W402" s="175"/>
      <c r="X402" s="114"/>
      <c r="Y402" s="179"/>
      <c r="Z402" s="175"/>
    </row>
    <row r="403" spans="1:26" x14ac:dyDescent="0.25">
      <c r="B403" s="106" t="s">
        <v>45</v>
      </c>
      <c r="C403" s="209"/>
      <c r="D403" s="209">
        <v>6</v>
      </c>
      <c r="E403" s="209">
        <v>217</v>
      </c>
      <c r="F403" s="246"/>
      <c r="G403" s="246"/>
      <c r="H403" s="246"/>
      <c r="I403" s="246"/>
      <c r="J403" s="430">
        <f>D403+F403+H403</f>
        <v>6</v>
      </c>
      <c r="K403" s="431">
        <f>E403+G403+I403</f>
        <v>217</v>
      </c>
      <c r="L403" s="210" t="e">
        <f t="shared" ref="L403:L408" si="409">K403/C403</f>
        <v>#DIV/0!</v>
      </c>
      <c r="M403" s="209">
        <v>6</v>
      </c>
      <c r="N403" s="209">
        <v>217</v>
      </c>
      <c r="O403" s="363"/>
      <c r="P403" s="363"/>
      <c r="Q403" s="210" t="e">
        <f t="shared" ref="Q403:Q408" si="410">P403/C403</f>
        <v>#DIV/0!</v>
      </c>
      <c r="R403" s="671">
        <v>1</v>
      </c>
      <c r="S403" s="671">
        <v>35</v>
      </c>
      <c r="T403" s="672" t="s">
        <v>321</v>
      </c>
      <c r="U403" s="638">
        <v>2</v>
      </c>
      <c r="W403" s="175"/>
      <c r="X403" s="114"/>
      <c r="Y403" s="179"/>
      <c r="Z403" s="175"/>
    </row>
    <row r="404" spans="1:26" x14ac:dyDescent="0.25">
      <c r="B404" s="106" t="s">
        <v>44</v>
      </c>
      <c r="C404" s="209"/>
      <c r="D404" s="209">
        <v>7</v>
      </c>
      <c r="E404" s="209">
        <v>223</v>
      </c>
      <c r="F404" s="246"/>
      <c r="G404" s="246"/>
      <c r="H404" s="246"/>
      <c r="I404" s="246"/>
      <c r="J404" s="430">
        <f t="shared" ref="J404:J408" si="411">D404+F404+H404</f>
        <v>7</v>
      </c>
      <c r="K404" s="431">
        <f t="shared" ref="K404:K408" si="412">E404+G404+I404</f>
        <v>223</v>
      </c>
      <c r="L404" s="210" t="e">
        <f t="shared" si="409"/>
        <v>#DIV/0!</v>
      </c>
      <c r="M404" s="209">
        <v>7</v>
      </c>
      <c r="N404" s="209">
        <v>223</v>
      </c>
      <c r="O404" s="209">
        <v>7</v>
      </c>
      <c r="P404" s="209">
        <v>223</v>
      </c>
      <c r="Q404" s="210" t="e">
        <f t="shared" si="410"/>
        <v>#DIV/0!</v>
      </c>
      <c r="R404" s="671"/>
      <c r="S404" s="671"/>
      <c r="T404" s="673"/>
      <c r="U404" s="634"/>
      <c r="W404" s="175"/>
      <c r="X404" s="114"/>
      <c r="Y404" s="179"/>
      <c r="Z404" s="175"/>
    </row>
    <row r="405" spans="1:26" x14ac:dyDescent="0.25">
      <c r="B405" s="106" t="s">
        <v>43</v>
      </c>
      <c r="C405" s="209"/>
      <c r="D405" s="209">
        <v>7</v>
      </c>
      <c r="E405" s="209">
        <v>280</v>
      </c>
      <c r="F405" s="246"/>
      <c r="G405" s="246"/>
      <c r="H405" s="246"/>
      <c r="I405" s="246"/>
      <c r="J405" s="430">
        <f t="shared" si="411"/>
        <v>7</v>
      </c>
      <c r="K405" s="431">
        <f t="shared" si="412"/>
        <v>280</v>
      </c>
      <c r="L405" s="210" t="e">
        <f t="shared" si="409"/>
        <v>#DIV/0!</v>
      </c>
      <c r="M405" s="209">
        <v>7</v>
      </c>
      <c r="N405" s="209">
        <v>280</v>
      </c>
      <c r="O405" s="209">
        <v>7</v>
      </c>
      <c r="P405" s="209">
        <v>280</v>
      </c>
      <c r="Q405" s="210" t="e">
        <f t="shared" si="410"/>
        <v>#DIV/0!</v>
      </c>
      <c r="R405" s="671"/>
      <c r="S405" s="671"/>
      <c r="T405" s="673"/>
      <c r="U405" s="634"/>
      <c r="W405" s="175"/>
      <c r="X405" s="114"/>
      <c r="Y405" s="179"/>
      <c r="Z405" s="175"/>
    </row>
    <row r="406" spans="1:26" x14ac:dyDescent="0.25">
      <c r="B406" s="106" t="s">
        <v>42</v>
      </c>
      <c r="C406" s="209"/>
      <c r="D406" s="209">
        <v>5</v>
      </c>
      <c r="E406" s="209">
        <v>198</v>
      </c>
      <c r="F406" s="246"/>
      <c r="G406" s="246"/>
      <c r="H406" s="246"/>
      <c r="I406" s="246"/>
      <c r="J406" s="430">
        <f t="shared" si="411"/>
        <v>5</v>
      </c>
      <c r="K406" s="431">
        <f t="shared" si="412"/>
        <v>198</v>
      </c>
      <c r="L406" s="210" t="e">
        <f t="shared" si="409"/>
        <v>#DIV/0!</v>
      </c>
      <c r="M406" s="209">
        <v>5</v>
      </c>
      <c r="N406" s="209">
        <v>198</v>
      </c>
      <c r="O406" s="209">
        <v>5</v>
      </c>
      <c r="P406" s="209">
        <v>198</v>
      </c>
      <c r="Q406" s="210" t="e">
        <f t="shared" si="410"/>
        <v>#DIV/0!</v>
      </c>
      <c r="R406" s="671"/>
      <c r="S406" s="671"/>
      <c r="T406" s="673"/>
      <c r="U406" s="634"/>
      <c r="W406" s="175"/>
      <c r="X406" s="114"/>
      <c r="Y406" s="179"/>
      <c r="Z406" s="175"/>
    </row>
    <row r="407" spans="1:26" x14ac:dyDescent="0.25">
      <c r="B407" s="106" t="s">
        <v>41</v>
      </c>
      <c r="C407" s="209"/>
      <c r="D407" s="209">
        <v>5</v>
      </c>
      <c r="E407" s="209">
        <v>170</v>
      </c>
      <c r="F407" s="246"/>
      <c r="G407" s="246"/>
      <c r="H407" s="246"/>
      <c r="I407" s="246"/>
      <c r="J407" s="430">
        <f t="shared" si="411"/>
        <v>5</v>
      </c>
      <c r="K407" s="431">
        <f t="shared" si="412"/>
        <v>170</v>
      </c>
      <c r="L407" s="210" t="e">
        <f t="shared" si="409"/>
        <v>#DIV/0!</v>
      </c>
      <c r="M407" s="209">
        <v>5</v>
      </c>
      <c r="N407" s="209">
        <v>170</v>
      </c>
      <c r="O407" s="209">
        <v>5</v>
      </c>
      <c r="P407" s="209">
        <v>170</v>
      </c>
      <c r="Q407" s="210" t="e">
        <f t="shared" si="410"/>
        <v>#DIV/0!</v>
      </c>
      <c r="R407" s="671"/>
      <c r="S407" s="671"/>
      <c r="T407" s="673"/>
      <c r="U407" s="634"/>
      <c r="W407" s="175"/>
      <c r="X407" s="114"/>
      <c r="Y407" s="179"/>
      <c r="Z407" s="175"/>
    </row>
    <row r="408" spans="1:26" x14ac:dyDescent="0.25">
      <c r="B408" s="107" t="s">
        <v>40</v>
      </c>
      <c r="C408" s="211">
        <f>SUM(C403:C407)</f>
        <v>0</v>
      </c>
      <c r="D408" s="211">
        <f t="shared" ref="D408" si="413">SUM(D403:D407)</f>
        <v>30</v>
      </c>
      <c r="E408" s="211">
        <f t="shared" ref="E408" si="414">SUM(E403:E407)</f>
        <v>1088</v>
      </c>
      <c r="F408" s="211">
        <f t="shared" ref="F408" si="415">SUM(F403:F407)</f>
        <v>0</v>
      </c>
      <c r="G408" s="211">
        <f t="shared" ref="G408" si="416">SUM(G403:G407)</f>
        <v>0</v>
      </c>
      <c r="H408" s="211">
        <f t="shared" ref="H408" si="417">SUM(H403:H407)</f>
        <v>0</v>
      </c>
      <c r="I408" s="211">
        <f t="shared" ref="I408" si="418">SUM(I403:I407)</f>
        <v>0</v>
      </c>
      <c r="J408" s="430">
        <f t="shared" si="411"/>
        <v>30</v>
      </c>
      <c r="K408" s="431">
        <f t="shared" si="412"/>
        <v>1088</v>
      </c>
      <c r="L408" s="210" t="e">
        <f t="shared" si="409"/>
        <v>#DIV/0!</v>
      </c>
      <c r="M408" s="211">
        <f t="shared" ref="M408:P408" si="419">SUM(M403:M407)</f>
        <v>30</v>
      </c>
      <c r="N408" s="211">
        <f t="shared" si="419"/>
        <v>1088</v>
      </c>
      <c r="O408" s="211">
        <f t="shared" si="419"/>
        <v>24</v>
      </c>
      <c r="P408" s="211">
        <f t="shared" si="419"/>
        <v>871</v>
      </c>
      <c r="Q408" s="210" t="e">
        <f t="shared" si="410"/>
        <v>#DIV/0!</v>
      </c>
      <c r="R408" s="671"/>
      <c r="S408" s="671"/>
      <c r="T408" s="674"/>
      <c r="U408" s="635"/>
      <c r="V408" s="114" t="str">
        <f>IF(E408=0,"","x")</f>
        <v>x</v>
      </c>
      <c r="W408" s="175" t="str">
        <f>IF(G408=0,"","x")</f>
        <v/>
      </c>
      <c r="X408" s="114" t="str">
        <f>IF(I408=0,"","x")</f>
        <v/>
      </c>
      <c r="Y408" s="179" t="str">
        <f>IF(N408=0,"","x")</f>
        <v>x</v>
      </c>
      <c r="Z408" s="175" t="str">
        <f>IF(P408=0,"","x")</f>
        <v>x</v>
      </c>
    </row>
    <row r="409" spans="1:26" x14ac:dyDescent="0.25">
      <c r="D409" s="247"/>
      <c r="E409" s="247"/>
      <c r="F409" s="247"/>
      <c r="G409" s="247"/>
      <c r="H409" s="247"/>
      <c r="I409" s="247"/>
      <c r="W409" s="175"/>
      <c r="X409" s="114"/>
      <c r="Y409" s="179"/>
      <c r="Z409" s="175"/>
    </row>
    <row r="410" spans="1:26" x14ac:dyDescent="0.25">
      <c r="A410" s="251">
        <v>38</v>
      </c>
      <c r="B410" s="83" t="s">
        <v>131</v>
      </c>
      <c r="C410" s="83"/>
      <c r="D410" s="247"/>
      <c r="E410" s="247"/>
      <c r="F410" s="247"/>
      <c r="G410" s="247"/>
      <c r="H410" s="247"/>
      <c r="I410" s="247"/>
      <c r="W410" s="175"/>
      <c r="X410" s="114"/>
      <c r="Y410" s="179"/>
      <c r="Z410" s="175"/>
    </row>
    <row r="411" spans="1:26" x14ac:dyDescent="0.25">
      <c r="B411" s="3"/>
      <c r="C411" s="3"/>
      <c r="D411" s="677"/>
      <c r="E411" s="677"/>
      <c r="F411" s="677"/>
      <c r="G411" s="677"/>
      <c r="H411" s="248"/>
      <c r="I411" s="248"/>
      <c r="J411" s="675"/>
      <c r="K411" s="675"/>
      <c r="L411" s="181"/>
      <c r="M411" s="676"/>
      <c r="N411" s="676"/>
      <c r="O411" s="668"/>
      <c r="P411" s="668"/>
      <c r="Q411" s="108"/>
      <c r="R411" s="108"/>
      <c r="S411" s="109"/>
      <c r="T411" s="669"/>
      <c r="U411" s="636" t="s">
        <v>176</v>
      </c>
      <c r="W411" s="175"/>
      <c r="X411" s="114"/>
      <c r="Y411" s="179"/>
      <c r="Z411" s="175"/>
    </row>
    <row r="412" spans="1:26" x14ac:dyDescent="0.25">
      <c r="B412" s="3"/>
      <c r="C412" s="3"/>
      <c r="D412" s="249"/>
      <c r="E412" s="249"/>
      <c r="F412" s="249"/>
      <c r="G412" s="249"/>
      <c r="H412" s="249"/>
      <c r="I412" s="249"/>
      <c r="J412" s="111"/>
      <c r="K412" s="111"/>
      <c r="L412" s="111"/>
      <c r="M412" s="110"/>
      <c r="N412" s="110"/>
      <c r="O412" s="110"/>
      <c r="P412" s="110"/>
      <c r="Q412" s="183"/>
      <c r="R412" s="112"/>
      <c r="S412" s="116"/>
      <c r="T412" s="670"/>
      <c r="U412" s="637"/>
      <c r="W412" s="175"/>
      <c r="X412" s="114"/>
      <c r="Y412" s="179"/>
      <c r="Z412" s="175"/>
    </row>
    <row r="413" spans="1:26" x14ac:dyDescent="0.25">
      <c r="B413" s="106" t="s">
        <v>45</v>
      </c>
      <c r="C413" s="209"/>
      <c r="D413" s="209">
        <v>7</v>
      </c>
      <c r="E413" s="209">
        <v>277</v>
      </c>
      <c r="F413" s="246"/>
      <c r="G413" s="246"/>
      <c r="H413" s="246"/>
      <c r="I413" s="246"/>
      <c r="J413" s="430">
        <f>D413+F413+H413</f>
        <v>7</v>
      </c>
      <c r="K413" s="431">
        <f>E413+G413+I413</f>
        <v>277</v>
      </c>
      <c r="L413" s="210" t="e">
        <f t="shared" ref="L413:L418" si="420">K413/C413</f>
        <v>#DIV/0!</v>
      </c>
      <c r="M413" s="209">
        <v>7</v>
      </c>
      <c r="N413" s="209">
        <v>277</v>
      </c>
      <c r="O413" s="363"/>
      <c r="P413" s="363"/>
      <c r="Q413" s="210" t="e">
        <f t="shared" ref="Q413:Q418" si="421">P413/C413</f>
        <v>#DIV/0!</v>
      </c>
      <c r="R413" s="678"/>
      <c r="S413" s="678"/>
      <c r="T413" s="638"/>
      <c r="U413" s="639"/>
      <c r="W413" s="175"/>
      <c r="X413" s="114"/>
      <c r="Y413" s="179"/>
      <c r="Z413" s="175"/>
    </row>
    <row r="414" spans="1:26" x14ac:dyDescent="0.25">
      <c r="B414" s="106" t="s">
        <v>44</v>
      </c>
      <c r="C414" s="209"/>
      <c r="D414" s="209">
        <v>6</v>
      </c>
      <c r="E414" s="209">
        <v>254</v>
      </c>
      <c r="F414" s="246"/>
      <c r="G414" s="246"/>
      <c r="H414" s="246"/>
      <c r="I414" s="246"/>
      <c r="J414" s="430">
        <f t="shared" ref="J414:J418" si="422">D414+F414+H414</f>
        <v>6</v>
      </c>
      <c r="K414" s="431">
        <f t="shared" ref="K414:K418" si="423">E414+G414+I414</f>
        <v>254</v>
      </c>
      <c r="L414" s="210" t="e">
        <f t="shared" si="420"/>
        <v>#DIV/0!</v>
      </c>
      <c r="M414" s="209">
        <v>6</v>
      </c>
      <c r="N414" s="209">
        <v>254</v>
      </c>
      <c r="O414" s="363"/>
      <c r="P414" s="363"/>
      <c r="Q414" s="210" t="e">
        <f t="shared" si="421"/>
        <v>#DIV/0!</v>
      </c>
      <c r="R414" s="678"/>
      <c r="S414" s="678"/>
      <c r="T414" s="634"/>
      <c r="U414" s="640"/>
      <c r="W414" s="175"/>
      <c r="X414" s="114"/>
      <c r="Y414" s="179"/>
      <c r="Z414" s="175"/>
    </row>
    <row r="415" spans="1:26" x14ac:dyDescent="0.25">
      <c r="B415" s="106" t="s">
        <v>43</v>
      </c>
      <c r="C415" s="209"/>
      <c r="D415" s="209">
        <v>7</v>
      </c>
      <c r="E415" s="209">
        <v>314</v>
      </c>
      <c r="F415" s="246"/>
      <c r="G415" s="246"/>
      <c r="H415" s="246"/>
      <c r="I415" s="246"/>
      <c r="J415" s="430">
        <f t="shared" si="422"/>
        <v>7</v>
      </c>
      <c r="K415" s="431">
        <f t="shared" si="423"/>
        <v>314</v>
      </c>
      <c r="L415" s="210" t="e">
        <f t="shared" si="420"/>
        <v>#DIV/0!</v>
      </c>
      <c r="M415" s="209">
        <v>7</v>
      </c>
      <c r="N415" s="209">
        <v>314</v>
      </c>
      <c r="O415" s="363"/>
      <c r="P415" s="363"/>
      <c r="Q415" s="210" t="e">
        <f t="shared" si="421"/>
        <v>#DIV/0!</v>
      </c>
      <c r="R415" s="678"/>
      <c r="S415" s="678"/>
      <c r="T415" s="634"/>
      <c r="U415" s="640"/>
      <c r="W415" s="175"/>
      <c r="X415" s="114"/>
      <c r="Y415" s="179"/>
      <c r="Z415" s="175"/>
    </row>
    <row r="416" spans="1:26" x14ac:dyDescent="0.25">
      <c r="B416" s="106" t="s">
        <v>42</v>
      </c>
      <c r="C416" s="209"/>
      <c r="D416" s="209">
        <v>6</v>
      </c>
      <c r="E416" s="209">
        <v>307</v>
      </c>
      <c r="F416" s="246"/>
      <c r="G416" s="246"/>
      <c r="H416" s="246"/>
      <c r="I416" s="246"/>
      <c r="J416" s="430">
        <f t="shared" si="422"/>
        <v>6</v>
      </c>
      <c r="K416" s="431">
        <f t="shared" si="423"/>
        <v>307</v>
      </c>
      <c r="L416" s="210" t="e">
        <f t="shared" si="420"/>
        <v>#DIV/0!</v>
      </c>
      <c r="M416" s="209">
        <v>6</v>
      </c>
      <c r="N416" s="209">
        <v>307</v>
      </c>
      <c r="O416" s="363"/>
      <c r="P416" s="363"/>
      <c r="Q416" s="210" t="e">
        <f t="shared" si="421"/>
        <v>#DIV/0!</v>
      </c>
      <c r="R416" s="678"/>
      <c r="S416" s="678"/>
      <c r="T416" s="634"/>
      <c r="U416" s="640"/>
      <c r="W416" s="175"/>
      <c r="X416" s="114"/>
      <c r="Y416" s="179"/>
      <c r="Z416" s="175"/>
    </row>
    <row r="417" spans="1:26" x14ac:dyDescent="0.25">
      <c r="B417" s="106" t="s">
        <v>41</v>
      </c>
      <c r="C417" s="209"/>
      <c r="D417" s="209">
        <v>5</v>
      </c>
      <c r="E417" s="209">
        <v>245</v>
      </c>
      <c r="F417" s="246"/>
      <c r="G417" s="246"/>
      <c r="H417" s="246"/>
      <c r="I417" s="246"/>
      <c r="J417" s="430">
        <f t="shared" si="422"/>
        <v>5</v>
      </c>
      <c r="K417" s="431">
        <f t="shared" si="423"/>
        <v>245</v>
      </c>
      <c r="L417" s="210" t="e">
        <f t="shared" si="420"/>
        <v>#DIV/0!</v>
      </c>
      <c r="M417" s="209">
        <v>5</v>
      </c>
      <c r="N417" s="209">
        <v>245</v>
      </c>
      <c r="O417" s="363"/>
      <c r="P417" s="363"/>
      <c r="Q417" s="210" t="e">
        <f t="shared" si="421"/>
        <v>#DIV/0!</v>
      </c>
      <c r="R417" s="678"/>
      <c r="S417" s="678"/>
      <c r="T417" s="634"/>
      <c r="U417" s="640"/>
      <c r="W417" s="175"/>
      <c r="X417" s="114"/>
      <c r="Y417" s="179"/>
      <c r="Z417" s="175"/>
    </row>
    <row r="418" spans="1:26" x14ac:dyDescent="0.25">
      <c r="B418" s="107" t="s">
        <v>40</v>
      </c>
      <c r="C418" s="211">
        <f>SUM(C413:C417)</f>
        <v>0</v>
      </c>
      <c r="D418" s="211">
        <f t="shared" ref="D418" si="424">SUM(D413:D417)</f>
        <v>31</v>
      </c>
      <c r="E418" s="211">
        <f t="shared" ref="E418" si="425">SUM(E413:E417)</f>
        <v>1397</v>
      </c>
      <c r="F418" s="211">
        <f t="shared" ref="F418" si="426">SUM(F413:F417)</f>
        <v>0</v>
      </c>
      <c r="G418" s="211">
        <f t="shared" ref="G418" si="427">SUM(G413:G417)</f>
        <v>0</v>
      </c>
      <c r="H418" s="211">
        <f t="shared" ref="H418" si="428">SUM(H413:H417)</f>
        <v>0</v>
      </c>
      <c r="I418" s="211">
        <f t="shared" ref="I418" si="429">SUM(I413:I417)</f>
        <v>0</v>
      </c>
      <c r="J418" s="430">
        <f t="shared" si="422"/>
        <v>31</v>
      </c>
      <c r="K418" s="431">
        <f t="shared" si="423"/>
        <v>1397</v>
      </c>
      <c r="L418" s="210" t="e">
        <f t="shared" si="420"/>
        <v>#DIV/0!</v>
      </c>
      <c r="M418" s="211">
        <f t="shared" ref="M418:P418" si="430">SUM(M413:M417)</f>
        <v>31</v>
      </c>
      <c r="N418" s="211">
        <f t="shared" si="430"/>
        <v>1397</v>
      </c>
      <c r="O418" s="211">
        <f t="shared" si="430"/>
        <v>0</v>
      </c>
      <c r="P418" s="211">
        <f t="shared" si="430"/>
        <v>0</v>
      </c>
      <c r="Q418" s="210" t="e">
        <f t="shared" si="421"/>
        <v>#DIV/0!</v>
      </c>
      <c r="R418" s="678"/>
      <c r="S418" s="678"/>
      <c r="T418" s="635"/>
      <c r="U418" s="641"/>
      <c r="V418" s="114" t="str">
        <f>IF(E418=0,"","x")</f>
        <v>x</v>
      </c>
      <c r="W418" s="175" t="str">
        <f>IF(G418=0,"","x")</f>
        <v/>
      </c>
      <c r="X418" s="114" t="str">
        <f>IF(I418=0,"","x")</f>
        <v/>
      </c>
      <c r="Y418" s="179" t="str">
        <f>IF(N418=0,"","x")</f>
        <v>x</v>
      </c>
      <c r="Z418" s="175" t="str">
        <f>IF(P418=0,"","x")</f>
        <v/>
      </c>
    </row>
    <row r="419" spans="1:26" x14ac:dyDescent="0.25">
      <c r="D419" s="247"/>
      <c r="E419" s="247"/>
      <c r="F419" s="247"/>
      <c r="G419" s="247"/>
      <c r="H419" s="247"/>
      <c r="I419" s="247"/>
      <c r="W419" s="175"/>
      <c r="X419" s="114"/>
      <c r="Y419" s="179"/>
      <c r="Z419" s="175"/>
    </row>
    <row r="420" spans="1:26" x14ac:dyDescent="0.25">
      <c r="A420" s="251">
        <v>39</v>
      </c>
      <c r="B420" s="83" t="s">
        <v>151</v>
      </c>
      <c r="C420" s="83"/>
      <c r="D420" s="247"/>
      <c r="E420" s="247"/>
      <c r="F420" s="247"/>
      <c r="G420" s="247"/>
      <c r="H420" s="247"/>
      <c r="I420" s="247"/>
      <c r="W420" s="175"/>
      <c r="X420" s="114"/>
      <c r="Y420" s="179"/>
      <c r="Z420" s="175"/>
    </row>
    <row r="421" spans="1:26" x14ac:dyDescent="0.25">
      <c r="B421" s="3"/>
      <c r="C421" s="3"/>
      <c r="D421" s="677"/>
      <c r="E421" s="677"/>
      <c r="F421" s="677"/>
      <c r="G421" s="677"/>
      <c r="H421" s="248"/>
      <c r="I421" s="248"/>
      <c r="J421" s="675"/>
      <c r="K421" s="675"/>
      <c r="L421" s="181"/>
      <c r="M421" s="676"/>
      <c r="N421" s="676"/>
      <c r="O421" s="668"/>
      <c r="P421" s="668"/>
      <c r="Q421" s="108"/>
      <c r="R421" s="108"/>
      <c r="S421" s="109"/>
      <c r="T421" s="669"/>
      <c r="U421" s="636" t="s">
        <v>176</v>
      </c>
      <c r="W421" s="175"/>
      <c r="X421" s="114"/>
      <c r="Y421" s="179"/>
      <c r="Z421" s="175"/>
    </row>
    <row r="422" spans="1:26" x14ac:dyDescent="0.25">
      <c r="B422" s="3"/>
      <c r="C422" s="3"/>
      <c r="D422" s="249"/>
      <c r="E422" s="249"/>
      <c r="F422" s="249"/>
      <c r="G422" s="249"/>
      <c r="H422" s="249"/>
      <c r="I422" s="249"/>
      <c r="J422" s="111"/>
      <c r="K422" s="111"/>
      <c r="L422" s="111"/>
      <c r="M422" s="110"/>
      <c r="N422" s="110"/>
      <c r="O422" s="110"/>
      <c r="P422" s="110"/>
      <c r="Q422" s="183"/>
      <c r="R422" s="112"/>
      <c r="S422" s="116"/>
      <c r="T422" s="670"/>
      <c r="U422" s="637"/>
      <c r="W422" s="175"/>
      <c r="X422" s="114"/>
      <c r="Y422" s="179"/>
      <c r="Z422" s="175"/>
    </row>
    <row r="423" spans="1:26" ht="16.5" customHeight="1" x14ac:dyDescent="0.25">
      <c r="B423" s="106" t="s">
        <v>45</v>
      </c>
      <c r="C423" s="209"/>
      <c r="D423" s="209">
        <v>6</v>
      </c>
      <c r="E423" s="209">
        <v>201</v>
      </c>
      <c r="F423" s="246"/>
      <c r="G423" s="246"/>
      <c r="H423" s="246"/>
      <c r="I423" s="246"/>
      <c r="J423" s="430">
        <f>D423+F423+H423</f>
        <v>6</v>
      </c>
      <c r="K423" s="431">
        <f>E423+G423+I423</f>
        <v>201</v>
      </c>
      <c r="L423" s="210" t="e">
        <f t="shared" ref="L423:L428" si="431">K423/C423</f>
        <v>#DIV/0!</v>
      </c>
      <c r="M423" s="209"/>
      <c r="N423" s="209"/>
      <c r="O423" s="363"/>
      <c r="P423" s="363"/>
      <c r="Q423" s="210" t="e">
        <f t="shared" ref="Q423:Q428" si="432">P423/C423</f>
        <v>#DIV/0!</v>
      </c>
      <c r="R423" s="671">
        <v>1</v>
      </c>
      <c r="S423" s="671">
        <v>40</v>
      </c>
      <c r="T423" s="672" t="s">
        <v>321</v>
      </c>
      <c r="U423" s="638">
        <v>2</v>
      </c>
      <c r="W423" s="175"/>
      <c r="X423" s="114"/>
      <c r="Y423" s="179"/>
      <c r="Z423" s="175"/>
    </row>
    <row r="424" spans="1:26" x14ac:dyDescent="0.25">
      <c r="B424" s="106" t="s">
        <v>44</v>
      </c>
      <c r="C424" s="209"/>
      <c r="D424" s="209">
        <v>5</v>
      </c>
      <c r="E424" s="209">
        <v>201</v>
      </c>
      <c r="F424" s="246"/>
      <c r="G424" s="246"/>
      <c r="H424" s="246"/>
      <c r="I424" s="246"/>
      <c r="J424" s="430">
        <f t="shared" ref="J424:J428" si="433">D424+F424+H424</f>
        <v>5</v>
      </c>
      <c r="K424" s="431">
        <f t="shared" ref="K424:K428" si="434">E424+G424+I424</f>
        <v>201</v>
      </c>
      <c r="L424" s="210" t="e">
        <f t="shared" si="431"/>
        <v>#DIV/0!</v>
      </c>
      <c r="M424" s="209">
        <v>5</v>
      </c>
      <c r="N424" s="209">
        <v>155</v>
      </c>
      <c r="O424" s="363"/>
      <c r="P424" s="363"/>
      <c r="Q424" s="210" t="e">
        <f t="shared" si="432"/>
        <v>#DIV/0!</v>
      </c>
      <c r="R424" s="671"/>
      <c r="S424" s="671"/>
      <c r="T424" s="673"/>
      <c r="U424" s="634"/>
      <c r="W424" s="175"/>
      <c r="X424" s="114"/>
      <c r="Y424" s="179"/>
      <c r="Z424" s="175"/>
    </row>
    <row r="425" spans="1:26" x14ac:dyDescent="0.25">
      <c r="B425" s="106" t="s">
        <v>43</v>
      </c>
      <c r="C425" s="209"/>
      <c r="D425" s="209">
        <v>5</v>
      </c>
      <c r="E425" s="209">
        <v>204</v>
      </c>
      <c r="F425" s="246"/>
      <c r="G425" s="246"/>
      <c r="H425" s="246"/>
      <c r="I425" s="246"/>
      <c r="J425" s="430">
        <f t="shared" si="433"/>
        <v>5</v>
      </c>
      <c r="K425" s="431">
        <f t="shared" si="434"/>
        <v>204</v>
      </c>
      <c r="L425" s="210" t="e">
        <f t="shared" si="431"/>
        <v>#DIV/0!</v>
      </c>
      <c r="M425" s="209">
        <v>5</v>
      </c>
      <c r="N425" s="209">
        <v>107</v>
      </c>
      <c r="O425" s="363"/>
      <c r="P425" s="363"/>
      <c r="Q425" s="210" t="e">
        <f t="shared" si="432"/>
        <v>#DIV/0!</v>
      </c>
      <c r="R425" s="671"/>
      <c r="S425" s="671"/>
      <c r="T425" s="673"/>
      <c r="U425" s="634"/>
      <c r="W425" s="175"/>
      <c r="X425" s="114"/>
      <c r="Y425" s="179"/>
      <c r="Z425" s="175"/>
    </row>
    <row r="426" spans="1:26" x14ac:dyDescent="0.25">
      <c r="B426" s="106" t="s">
        <v>42</v>
      </c>
      <c r="C426" s="209"/>
      <c r="D426" s="209">
        <v>5</v>
      </c>
      <c r="E426" s="209">
        <v>215</v>
      </c>
      <c r="F426" s="246"/>
      <c r="G426" s="246"/>
      <c r="H426" s="246"/>
      <c r="I426" s="246"/>
      <c r="J426" s="430">
        <f t="shared" si="433"/>
        <v>5</v>
      </c>
      <c r="K426" s="431">
        <f t="shared" si="434"/>
        <v>215</v>
      </c>
      <c r="L426" s="210" t="e">
        <f t="shared" si="431"/>
        <v>#DIV/0!</v>
      </c>
      <c r="M426" s="209"/>
      <c r="N426" s="209"/>
      <c r="O426" s="209">
        <v>5</v>
      </c>
      <c r="P426" s="209">
        <v>215</v>
      </c>
      <c r="Q426" s="210" t="e">
        <f t="shared" si="432"/>
        <v>#DIV/0!</v>
      </c>
      <c r="R426" s="671"/>
      <c r="S426" s="671"/>
      <c r="T426" s="673"/>
      <c r="U426" s="634"/>
      <c r="W426" s="175"/>
      <c r="X426" s="114"/>
      <c r="Y426" s="179"/>
      <c r="Z426" s="175"/>
    </row>
    <row r="427" spans="1:26" x14ac:dyDescent="0.25">
      <c r="B427" s="106" t="s">
        <v>41</v>
      </c>
      <c r="C427" s="209"/>
      <c r="D427" s="209">
        <v>4</v>
      </c>
      <c r="E427" s="209">
        <v>190</v>
      </c>
      <c r="F427" s="246"/>
      <c r="G427" s="246"/>
      <c r="H427" s="246"/>
      <c r="I427" s="246"/>
      <c r="J427" s="430">
        <f t="shared" si="433"/>
        <v>4</v>
      </c>
      <c r="K427" s="431">
        <f t="shared" si="434"/>
        <v>190</v>
      </c>
      <c r="L427" s="210" t="e">
        <f t="shared" si="431"/>
        <v>#DIV/0!</v>
      </c>
      <c r="M427" s="209"/>
      <c r="N427" s="209"/>
      <c r="O427" s="209">
        <v>4</v>
      </c>
      <c r="P427" s="209">
        <v>190</v>
      </c>
      <c r="Q427" s="210" t="e">
        <f t="shared" si="432"/>
        <v>#DIV/0!</v>
      </c>
      <c r="R427" s="671"/>
      <c r="S427" s="671"/>
      <c r="T427" s="673"/>
      <c r="U427" s="634"/>
      <c r="W427" s="175"/>
      <c r="X427" s="114"/>
      <c r="Y427" s="179"/>
      <c r="Z427" s="175"/>
    </row>
    <row r="428" spans="1:26" x14ac:dyDescent="0.25">
      <c r="B428" s="107" t="s">
        <v>40</v>
      </c>
      <c r="C428" s="211">
        <f>SUM(C423:C427)</f>
        <v>0</v>
      </c>
      <c r="D428" s="211">
        <f t="shared" ref="D428" si="435">SUM(D423:D427)</f>
        <v>25</v>
      </c>
      <c r="E428" s="211">
        <f t="shared" ref="E428" si="436">SUM(E423:E427)</f>
        <v>1011</v>
      </c>
      <c r="F428" s="211">
        <f t="shared" ref="F428" si="437">SUM(F423:F427)</f>
        <v>0</v>
      </c>
      <c r="G428" s="211">
        <f t="shared" ref="G428" si="438">SUM(G423:G427)</f>
        <v>0</v>
      </c>
      <c r="H428" s="211">
        <f t="shared" ref="H428" si="439">SUM(H423:H427)</f>
        <v>0</v>
      </c>
      <c r="I428" s="211">
        <f t="shared" ref="I428" si="440">SUM(I423:I427)</f>
        <v>0</v>
      </c>
      <c r="J428" s="430">
        <f t="shared" si="433"/>
        <v>25</v>
      </c>
      <c r="K428" s="431">
        <f t="shared" si="434"/>
        <v>1011</v>
      </c>
      <c r="L428" s="210" t="e">
        <f t="shared" si="431"/>
        <v>#DIV/0!</v>
      </c>
      <c r="M428" s="211">
        <f t="shared" ref="M428:P428" si="441">SUM(M423:M427)</f>
        <v>10</v>
      </c>
      <c r="N428" s="211">
        <f t="shared" si="441"/>
        <v>262</v>
      </c>
      <c r="O428" s="211">
        <f t="shared" si="441"/>
        <v>9</v>
      </c>
      <c r="P428" s="211">
        <f t="shared" si="441"/>
        <v>405</v>
      </c>
      <c r="Q428" s="210" t="e">
        <f t="shared" si="432"/>
        <v>#DIV/0!</v>
      </c>
      <c r="R428" s="671"/>
      <c r="S428" s="671"/>
      <c r="T428" s="674"/>
      <c r="U428" s="635"/>
      <c r="V428" s="114" t="str">
        <f>IF(E428=0,"","x")</f>
        <v>x</v>
      </c>
      <c r="W428" s="175" t="str">
        <f>IF(G428=0,"","x")</f>
        <v/>
      </c>
      <c r="X428" s="114" t="str">
        <f>IF(I428=0,"","x")</f>
        <v/>
      </c>
      <c r="Y428" s="179" t="str">
        <f>IF(N428=0,"","x")</f>
        <v>x</v>
      </c>
      <c r="Z428" s="175" t="str">
        <f>IF(P428=0,"","x")</f>
        <v>x</v>
      </c>
    </row>
    <row r="429" spans="1:26" x14ac:dyDescent="0.25">
      <c r="D429" s="247"/>
      <c r="E429" s="247"/>
      <c r="F429" s="247"/>
      <c r="G429" s="247"/>
      <c r="H429" s="247"/>
      <c r="I429" s="247"/>
      <c r="W429" s="175"/>
      <c r="X429" s="114"/>
      <c r="Y429" s="179"/>
      <c r="Z429" s="175"/>
    </row>
    <row r="430" spans="1:26" x14ac:dyDescent="0.25">
      <c r="A430" s="251">
        <v>40</v>
      </c>
      <c r="B430" s="83" t="s">
        <v>152</v>
      </c>
      <c r="C430" s="83"/>
      <c r="D430" s="247"/>
      <c r="E430" s="247"/>
      <c r="F430" s="247"/>
      <c r="G430" s="247"/>
      <c r="H430" s="247"/>
      <c r="I430" s="247"/>
      <c r="W430" s="175"/>
      <c r="X430" s="114"/>
      <c r="Y430" s="179"/>
      <c r="Z430" s="175"/>
    </row>
    <row r="431" spans="1:26" x14ac:dyDescent="0.25">
      <c r="B431" s="3"/>
      <c r="C431" s="3"/>
      <c r="D431" s="677"/>
      <c r="E431" s="677"/>
      <c r="F431" s="677"/>
      <c r="G431" s="677"/>
      <c r="H431" s="248"/>
      <c r="I431" s="248"/>
      <c r="J431" s="675"/>
      <c r="K431" s="675"/>
      <c r="L431" s="181"/>
      <c r="M431" s="676"/>
      <c r="N431" s="676"/>
      <c r="O431" s="668"/>
      <c r="P431" s="668"/>
      <c r="Q431" s="108"/>
      <c r="R431" s="108"/>
      <c r="S431" s="109"/>
      <c r="T431" s="669"/>
      <c r="U431" s="636" t="s">
        <v>176</v>
      </c>
      <c r="W431" s="175"/>
      <c r="X431" s="114"/>
      <c r="Y431" s="179"/>
      <c r="Z431" s="175"/>
    </row>
    <row r="432" spans="1:26" x14ac:dyDescent="0.25">
      <c r="B432" s="3"/>
      <c r="C432" s="3"/>
      <c r="D432" s="249"/>
      <c r="E432" s="249"/>
      <c r="F432" s="249"/>
      <c r="G432" s="249"/>
      <c r="H432" s="249"/>
      <c r="I432" s="249"/>
      <c r="J432" s="111"/>
      <c r="K432" s="111"/>
      <c r="L432" s="111"/>
      <c r="M432" s="110"/>
      <c r="N432" s="110"/>
      <c r="O432" s="110"/>
      <c r="P432" s="110"/>
      <c r="Q432" s="183"/>
      <c r="R432" s="112"/>
      <c r="S432" s="116"/>
      <c r="T432" s="670"/>
      <c r="U432" s="637"/>
      <c r="W432" s="175"/>
      <c r="X432" s="114"/>
      <c r="Y432" s="179"/>
      <c r="Z432" s="175"/>
    </row>
    <row r="433" spans="2:26" ht="16.5" customHeight="1" x14ac:dyDescent="0.25">
      <c r="B433" s="106" t="s">
        <v>45</v>
      </c>
      <c r="C433" s="209"/>
      <c r="D433" s="440">
        <v>5</v>
      </c>
      <c r="E433" s="440">
        <v>278</v>
      </c>
      <c r="F433" s="246"/>
      <c r="G433" s="246"/>
      <c r="H433" s="246"/>
      <c r="I433" s="246"/>
      <c r="J433" s="430">
        <f>D433+F433+H433</f>
        <v>5</v>
      </c>
      <c r="K433" s="431">
        <f>E433+G433+I433</f>
        <v>278</v>
      </c>
      <c r="L433" s="210" t="e">
        <f t="shared" ref="L433:L438" si="442">K433/C433</f>
        <v>#DIV/0!</v>
      </c>
      <c r="M433" s="209">
        <v>5</v>
      </c>
      <c r="N433" s="209">
        <v>256</v>
      </c>
      <c r="O433" s="440" t="s">
        <v>323</v>
      </c>
      <c r="P433" s="440" t="s">
        <v>323</v>
      </c>
      <c r="Q433" s="210" t="e">
        <f t="shared" ref="Q433:Q438" si="443">P433/C433</f>
        <v>#DIV/0!</v>
      </c>
      <c r="R433" s="671">
        <v>1</v>
      </c>
      <c r="S433" s="671">
        <v>45</v>
      </c>
      <c r="T433" s="684" t="s">
        <v>313</v>
      </c>
      <c r="U433" s="633">
        <v>1</v>
      </c>
      <c r="W433" s="175"/>
      <c r="X433" s="114"/>
      <c r="Y433" s="179"/>
      <c r="Z433" s="175"/>
    </row>
    <row r="434" spans="2:26" x14ac:dyDescent="0.25">
      <c r="B434" s="106" t="s">
        <v>44</v>
      </c>
      <c r="C434" s="209"/>
      <c r="D434" s="471">
        <v>5</v>
      </c>
      <c r="E434" s="471">
        <v>252</v>
      </c>
      <c r="F434" s="246"/>
      <c r="G434" s="246"/>
      <c r="H434" s="246"/>
      <c r="I434" s="246"/>
      <c r="J434" s="430">
        <f t="shared" ref="J434:J438" si="444">D434+F434+H434</f>
        <v>5</v>
      </c>
      <c r="K434" s="431">
        <f t="shared" ref="K434:K438" si="445">E434+G434+I434</f>
        <v>252</v>
      </c>
      <c r="L434" s="210" t="e">
        <f t="shared" si="442"/>
        <v>#DIV/0!</v>
      </c>
      <c r="M434" s="209">
        <v>5</v>
      </c>
      <c r="N434" s="209">
        <v>246</v>
      </c>
      <c r="O434" s="440" t="s">
        <v>323</v>
      </c>
      <c r="P434" s="440" t="s">
        <v>323</v>
      </c>
      <c r="Q434" s="210" t="e">
        <f t="shared" si="443"/>
        <v>#DIV/0!</v>
      </c>
      <c r="R434" s="671"/>
      <c r="S434" s="671"/>
      <c r="T434" s="685"/>
      <c r="U434" s="634"/>
      <c r="W434" s="175"/>
      <c r="X434" s="114"/>
      <c r="Y434" s="179"/>
      <c r="Z434" s="175"/>
    </row>
    <row r="435" spans="2:26" x14ac:dyDescent="0.25">
      <c r="B435" s="106" t="s">
        <v>43</v>
      </c>
      <c r="C435" s="209"/>
      <c r="D435" s="471">
        <v>6</v>
      </c>
      <c r="E435" s="471">
        <v>316</v>
      </c>
      <c r="F435" s="246"/>
      <c r="G435" s="246"/>
      <c r="H435" s="246"/>
      <c r="I435" s="246"/>
      <c r="J435" s="430">
        <f t="shared" si="444"/>
        <v>6</v>
      </c>
      <c r="K435" s="431">
        <f t="shared" si="445"/>
        <v>316</v>
      </c>
      <c r="L435" s="210" t="e">
        <f t="shared" si="442"/>
        <v>#DIV/0!</v>
      </c>
      <c r="M435" s="209">
        <v>6</v>
      </c>
      <c r="N435" s="209">
        <v>294</v>
      </c>
      <c r="O435" s="363">
        <v>6</v>
      </c>
      <c r="P435" s="363">
        <v>316</v>
      </c>
      <c r="Q435" s="210" t="e">
        <f t="shared" si="443"/>
        <v>#DIV/0!</v>
      </c>
      <c r="R435" s="671"/>
      <c r="S435" s="671"/>
      <c r="T435" s="685"/>
      <c r="U435" s="634"/>
      <c r="W435" s="175"/>
      <c r="X435" s="114"/>
      <c r="Y435" s="179"/>
      <c r="Z435" s="175"/>
    </row>
    <row r="436" spans="2:26" x14ac:dyDescent="0.25">
      <c r="B436" s="106" t="s">
        <v>42</v>
      </c>
      <c r="C436" s="209"/>
      <c r="D436" s="471">
        <v>5</v>
      </c>
      <c r="E436" s="471">
        <v>217</v>
      </c>
      <c r="F436" s="246"/>
      <c r="G436" s="246"/>
      <c r="H436" s="246"/>
      <c r="I436" s="246"/>
      <c r="J436" s="430">
        <f t="shared" si="444"/>
        <v>5</v>
      </c>
      <c r="K436" s="431">
        <f t="shared" si="445"/>
        <v>217</v>
      </c>
      <c r="L436" s="210" t="e">
        <f t="shared" si="442"/>
        <v>#DIV/0!</v>
      </c>
      <c r="M436" s="209">
        <v>5</v>
      </c>
      <c r="N436" s="209">
        <v>187</v>
      </c>
      <c r="O436" s="363">
        <v>5</v>
      </c>
      <c r="P436" s="363">
        <v>217</v>
      </c>
      <c r="Q436" s="210" t="e">
        <f t="shared" si="443"/>
        <v>#DIV/0!</v>
      </c>
      <c r="R436" s="671"/>
      <c r="S436" s="671"/>
      <c r="T436" s="685"/>
      <c r="U436" s="634"/>
      <c r="W436" s="175"/>
      <c r="X436" s="114"/>
      <c r="Y436" s="179"/>
      <c r="Z436" s="175"/>
    </row>
    <row r="437" spans="2:26" x14ac:dyDescent="0.25">
      <c r="B437" s="106" t="s">
        <v>41</v>
      </c>
      <c r="C437" s="209"/>
      <c r="D437" s="471">
        <v>3</v>
      </c>
      <c r="E437" s="471">
        <v>115</v>
      </c>
      <c r="F437" s="246"/>
      <c r="G437" s="246"/>
      <c r="H437" s="246"/>
      <c r="I437" s="246"/>
      <c r="J437" s="430">
        <f t="shared" si="444"/>
        <v>3</v>
      </c>
      <c r="K437" s="431">
        <f t="shared" si="445"/>
        <v>115</v>
      </c>
      <c r="L437" s="210" t="e">
        <f t="shared" si="442"/>
        <v>#DIV/0!</v>
      </c>
      <c r="M437" s="209">
        <v>3</v>
      </c>
      <c r="N437" s="209">
        <v>75</v>
      </c>
      <c r="O437" s="363">
        <v>3</v>
      </c>
      <c r="P437" s="363">
        <v>115</v>
      </c>
      <c r="Q437" s="210" t="e">
        <f t="shared" si="443"/>
        <v>#DIV/0!</v>
      </c>
      <c r="R437" s="671"/>
      <c r="S437" s="671"/>
      <c r="T437" s="685"/>
      <c r="U437" s="634"/>
      <c r="W437" s="175"/>
      <c r="X437" s="114"/>
      <c r="Y437" s="179"/>
      <c r="Z437" s="175"/>
    </row>
    <row r="438" spans="2:26" x14ac:dyDescent="0.25">
      <c r="B438" s="107" t="s">
        <v>40</v>
      </c>
      <c r="C438" s="211">
        <f>SUM(C433:C437)</f>
        <v>0</v>
      </c>
      <c r="D438" s="211">
        <f t="shared" ref="D438" si="446">SUM(D433:D437)</f>
        <v>24</v>
      </c>
      <c r="E438" s="211">
        <f t="shared" ref="E438" si="447">SUM(E433:E437)</f>
        <v>1178</v>
      </c>
      <c r="F438" s="211">
        <f t="shared" ref="F438" si="448">SUM(F433:F437)</f>
        <v>0</v>
      </c>
      <c r="G438" s="211">
        <f t="shared" ref="G438" si="449">SUM(G433:G437)</f>
        <v>0</v>
      </c>
      <c r="H438" s="211">
        <f t="shared" ref="H438" si="450">SUM(H433:H437)</f>
        <v>0</v>
      </c>
      <c r="I438" s="211">
        <f t="shared" ref="I438" si="451">SUM(I433:I437)</f>
        <v>0</v>
      </c>
      <c r="J438" s="430">
        <f t="shared" si="444"/>
        <v>24</v>
      </c>
      <c r="K438" s="431">
        <f t="shared" si="445"/>
        <v>1178</v>
      </c>
      <c r="L438" s="210" t="e">
        <f t="shared" si="442"/>
        <v>#DIV/0!</v>
      </c>
      <c r="M438" s="211">
        <f t="shared" ref="M438:P438" si="452">SUM(M433:M437)</f>
        <v>24</v>
      </c>
      <c r="N438" s="211">
        <f t="shared" si="452"/>
        <v>1058</v>
      </c>
      <c r="O438" s="211">
        <f t="shared" si="452"/>
        <v>14</v>
      </c>
      <c r="P438" s="211">
        <f t="shared" si="452"/>
        <v>648</v>
      </c>
      <c r="Q438" s="210" t="e">
        <f t="shared" si="443"/>
        <v>#DIV/0!</v>
      </c>
      <c r="R438" s="671"/>
      <c r="S438" s="671"/>
      <c r="T438" s="685"/>
      <c r="U438" s="635"/>
      <c r="V438" s="114" t="str">
        <f>IF(E438=0,"","x")</f>
        <v>x</v>
      </c>
      <c r="W438" s="175" t="str">
        <f>IF(G438=0,"","x")</f>
        <v/>
      </c>
      <c r="X438" s="114" t="str">
        <f>IF(I438=0,"","x")</f>
        <v/>
      </c>
      <c r="Y438" s="179" t="str">
        <f>IF(N438=0,"","x")</f>
        <v>x</v>
      </c>
      <c r="Z438" s="175" t="str">
        <f>IF(P438=0,"","x")</f>
        <v>x</v>
      </c>
    </row>
    <row r="439" spans="2:26" x14ac:dyDescent="0.25">
      <c r="D439" s="247"/>
      <c r="E439" s="247"/>
      <c r="F439" s="247"/>
      <c r="G439" s="247"/>
      <c r="H439" s="247"/>
      <c r="I439" s="247"/>
      <c r="V439" s="470"/>
      <c r="W439" s="175"/>
      <c r="X439" s="114"/>
      <c r="Y439" s="179"/>
      <c r="Z439" s="466"/>
    </row>
    <row r="440" spans="2:26" x14ac:dyDescent="0.25">
      <c r="D440" s="247"/>
      <c r="E440" s="247"/>
      <c r="F440" s="247"/>
      <c r="G440" s="247"/>
      <c r="H440" s="247"/>
      <c r="I440" s="247"/>
    </row>
  </sheetData>
  <mergeCells count="457">
    <mergeCell ref="B4:B5"/>
    <mergeCell ref="O431:P431"/>
    <mergeCell ref="T431:T432"/>
    <mergeCell ref="R433:R438"/>
    <mergeCell ref="S433:S438"/>
    <mergeCell ref="T433:T438"/>
    <mergeCell ref="D431:E431"/>
    <mergeCell ref="F431:G431"/>
    <mergeCell ref="J431:K431"/>
    <mergeCell ref="M431:N431"/>
    <mergeCell ref="O421:P421"/>
    <mergeCell ref="T421:T422"/>
    <mergeCell ref="R423:R428"/>
    <mergeCell ref="S423:S428"/>
    <mergeCell ref="T423:T428"/>
    <mergeCell ref="D421:E421"/>
    <mergeCell ref="F421:G421"/>
    <mergeCell ref="J421:K421"/>
    <mergeCell ref="M421:N421"/>
    <mergeCell ref="O411:P411"/>
    <mergeCell ref="T411:T412"/>
    <mergeCell ref="R413:R418"/>
    <mergeCell ref="S413:S418"/>
    <mergeCell ref="T413:T418"/>
    <mergeCell ref="D411:E411"/>
    <mergeCell ref="F411:G411"/>
    <mergeCell ref="J411:K411"/>
    <mergeCell ref="M411:N411"/>
    <mergeCell ref="O401:P401"/>
    <mergeCell ref="T401:T402"/>
    <mergeCell ref="R403:R408"/>
    <mergeCell ref="S403:S408"/>
    <mergeCell ref="T403:T408"/>
    <mergeCell ref="D401:E401"/>
    <mergeCell ref="F401:G401"/>
    <mergeCell ref="J401:K401"/>
    <mergeCell ref="M401:N401"/>
    <mergeCell ref="O391:P391"/>
    <mergeCell ref="T391:T392"/>
    <mergeCell ref="R393:R398"/>
    <mergeCell ref="S393:S398"/>
    <mergeCell ref="T393:T398"/>
    <mergeCell ref="D391:E391"/>
    <mergeCell ref="F391:G391"/>
    <mergeCell ref="J391:K391"/>
    <mergeCell ref="M391:N391"/>
    <mergeCell ref="O381:P381"/>
    <mergeCell ref="T381:T382"/>
    <mergeCell ref="R383:R388"/>
    <mergeCell ref="S383:S388"/>
    <mergeCell ref="T383:T388"/>
    <mergeCell ref="D381:E381"/>
    <mergeCell ref="F381:G381"/>
    <mergeCell ref="J381:K381"/>
    <mergeCell ref="M381:N381"/>
    <mergeCell ref="O371:P371"/>
    <mergeCell ref="T371:T372"/>
    <mergeCell ref="R373:R378"/>
    <mergeCell ref="S373:S378"/>
    <mergeCell ref="T373:T378"/>
    <mergeCell ref="D371:E371"/>
    <mergeCell ref="F371:G371"/>
    <mergeCell ref="J371:K371"/>
    <mergeCell ref="M371:N371"/>
    <mergeCell ref="O361:P361"/>
    <mergeCell ref="T361:T362"/>
    <mergeCell ref="R363:R368"/>
    <mergeCell ref="S363:S368"/>
    <mergeCell ref="T363:T368"/>
    <mergeCell ref="D361:E361"/>
    <mergeCell ref="F361:G361"/>
    <mergeCell ref="J361:K361"/>
    <mergeCell ref="M361:N361"/>
    <mergeCell ref="O351:P351"/>
    <mergeCell ref="T351:T352"/>
    <mergeCell ref="R353:R358"/>
    <mergeCell ref="S353:S358"/>
    <mergeCell ref="T353:T358"/>
    <mergeCell ref="D351:E351"/>
    <mergeCell ref="F351:G351"/>
    <mergeCell ref="J351:K351"/>
    <mergeCell ref="M351:N351"/>
    <mergeCell ref="O341:P341"/>
    <mergeCell ref="T341:T342"/>
    <mergeCell ref="R343:R348"/>
    <mergeCell ref="S343:S348"/>
    <mergeCell ref="T343:T348"/>
    <mergeCell ref="D341:E341"/>
    <mergeCell ref="F341:G341"/>
    <mergeCell ref="J341:K341"/>
    <mergeCell ref="M341:N341"/>
    <mergeCell ref="O331:P331"/>
    <mergeCell ref="T331:T332"/>
    <mergeCell ref="R333:R338"/>
    <mergeCell ref="S333:S338"/>
    <mergeCell ref="D331:E331"/>
    <mergeCell ref="F331:G331"/>
    <mergeCell ref="J331:K331"/>
    <mergeCell ref="M331:N331"/>
    <mergeCell ref="T333:T338"/>
    <mergeCell ref="O321:P321"/>
    <mergeCell ref="T321:T322"/>
    <mergeCell ref="R323:R328"/>
    <mergeCell ref="S323:S328"/>
    <mergeCell ref="D321:E321"/>
    <mergeCell ref="F321:G321"/>
    <mergeCell ref="J321:K321"/>
    <mergeCell ref="M321:N321"/>
    <mergeCell ref="T323:T328"/>
    <mergeCell ref="O311:P311"/>
    <mergeCell ref="T311:T312"/>
    <mergeCell ref="R313:R318"/>
    <mergeCell ref="S313:S318"/>
    <mergeCell ref="T313:T318"/>
    <mergeCell ref="D311:E311"/>
    <mergeCell ref="F311:G311"/>
    <mergeCell ref="J311:K311"/>
    <mergeCell ref="M311:N311"/>
    <mergeCell ref="O301:P301"/>
    <mergeCell ref="T301:T302"/>
    <mergeCell ref="R303:R308"/>
    <mergeCell ref="S303:S308"/>
    <mergeCell ref="T303:T308"/>
    <mergeCell ref="D301:E301"/>
    <mergeCell ref="F301:G301"/>
    <mergeCell ref="J301:K301"/>
    <mergeCell ref="M301:N301"/>
    <mergeCell ref="O291:P291"/>
    <mergeCell ref="T291:T292"/>
    <mergeCell ref="R293:R298"/>
    <mergeCell ref="S293:S298"/>
    <mergeCell ref="T293:T298"/>
    <mergeCell ref="D291:E291"/>
    <mergeCell ref="F291:G291"/>
    <mergeCell ref="J291:K291"/>
    <mergeCell ref="M291:N291"/>
    <mergeCell ref="O281:P281"/>
    <mergeCell ref="T281:T282"/>
    <mergeCell ref="R283:R288"/>
    <mergeCell ref="S283:S288"/>
    <mergeCell ref="T283:T288"/>
    <mergeCell ref="D281:E281"/>
    <mergeCell ref="F281:G281"/>
    <mergeCell ref="J281:K281"/>
    <mergeCell ref="M281:N281"/>
    <mergeCell ref="O271:P271"/>
    <mergeCell ref="T271:T272"/>
    <mergeCell ref="R273:R278"/>
    <mergeCell ref="S273:S278"/>
    <mergeCell ref="T273:T278"/>
    <mergeCell ref="D271:E271"/>
    <mergeCell ref="F271:G271"/>
    <mergeCell ref="J271:K271"/>
    <mergeCell ref="M271:N271"/>
    <mergeCell ref="O261:P261"/>
    <mergeCell ref="T261:T262"/>
    <mergeCell ref="R263:R268"/>
    <mergeCell ref="S263:S268"/>
    <mergeCell ref="T263:T268"/>
    <mergeCell ref="D261:E261"/>
    <mergeCell ref="F261:G261"/>
    <mergeCell ref="J261:K261"/>
    <mergeCell ref="M261:N261"/>
    <mergeCell ref="O251:P251"/>
    <mergeCell ref="T251:T252"/>
    <mergeCell ref="R253:R258"/>
    <mergeCell ref="S253:S258"/>
    <mergeCell ref="T253:T258"/>
    <mergeCell ref="D251:E251"/>
    <mergeCell ref="F251:G251"/>
    <mergeCell ref="J251:K251"/>
    <mergeCell ref="M251:N251"/>
    <mergeCell ref="O241:P241"/>
    <mergeCell ref="T241:T242"/>
    <mergeCell ref="R243:R248"/>
    <mergeCell ref="S243:S248"/>
    <mergeCell ref="T243:T248"/>
    <mergeCell ref="D241:E241"/>
    <mergeCell ref="F241:G241"/>
    <mergeCell ref="J241:K241"/>
    <mergeCell ref="M241:N241"/>
    <mergeCell ref="O231:P231"/>
    <mergeCell ref="T231:T232"/>
    <mergeCell ref="R233:R238"/>
    <mergeCell ref="S233:S238"/>
    <mergeCell ref="T233:T238"/>
    <mergeCell ref="D231:E231"/>
    <mergeCell ref="F231:G231"/>
    <mergeCell ref="J231:K231"/>
    <mergeCell ref="M231:N231"/>
    <mergeCell ref="O221:P221"/>
    <mergeCell ref="T221:T222"/>
    <mergeCell ref="R223:R228"/>
    <mergeCell ref="S223:S228"/>
    <mergeCell ref="T223:T228"/>
    <mergeCell ref="D221:E221"/>
    <mergeCell ref="F221:G221"/>
    <mergeCell ref="J221:K221"/>
    <mergeCell ref="M221:N221"/>
    <mergeCell ref="O211:P211"/>
    <mergeCell ref="T211:T212"/>
    <mergeCell ref="R213:R218"/>
    <mergeCell ref="S213:S218"/>
    <mergeCell ref="T213:T218"/>
    <mergeCell ref="D211:E211"/>
    <mergeCell ref="F211:G211"/>
    <mergeCell ref="J211:K211"/>
    <mergeCell ref="M211:N211"/>
    <mergeCell ref="O201:P201"/>
    <mergeCell ref="T201:T202"/>
    <mergeCell ref="R203:R208"/>
    <mergeCell ref="S203:S208"/>
    <mergeCell ref="T203:T208"/>
    <mergeCell ref="D201:E201"/>
    <mergeCell ref="F201:G201"/>
    <mergeCell ref="J201:K201"/>
    <mergeCell ref="M201:N201"/>
    <mergeCell ref="O191:P191"/>
    <mergeCell ref="T191:T192"/>
    <mergeCell ref="R193:R198"/>
    <mergeCell ref="S193:S198"/>
    <mergeCell ref="T193:T198"/>
    <mergeCell ref="D191:E191"/>
    <mergeCell ref="F191:G191"/>
    <mergeCell ref="J191:K191"/>
    <mergeCell ref="M191:N191"/>
    <mergeCell ref="O181:P181"/>
    <mergeCell ref="T181:T182"/>
    <mergeCell ref="R183:R188"/>
    <mergeCell ref="S183:S188"/>
    <mergeCell ref="T183:T188"/>
    <mergeCell ref="D181:E181"/>
    <mergeCell ref="F181:G181"/>
    <mergeCell ref="J181:K181"/>
    <mergeCell ref="M181:N181"/>
    <mergeCell ref="O171:P171"/>
    <mergeCell ref="T171:T172"/>
    <mergeCell ref="R173:R178"/>
    <mergeCell ref="S173:S178"/>
    <mergeCell ref="T173:T178"/>
    <mergeCell ref="D171:E171"/>
    <mergeCell ref="F171:G171"/>
    <mergeCell ref="J171:K171"/>
    <mergeCell ref="M171:N171"/>
    <mergeCell ref="O161:P161"/>
    <mergeCell ref="T161:T162"/>
    <mergeCell ref="R163:R168"/>
    <mergeCell ref="S163:S168"/>
    <mergeCell ref="T163:T168"/>
    <mergeCell ref="D161:E161"/>
    <mergeCell ref="F161:G161"/>
    <mergeCell ref="J161:K161"/>
    <mergeCell ref="M161:N161"/>
    <mergeCell ref="O151:P151"/>
    <mergeCell ref="T151:T152"/>
    <mergeCell ref="R153:R158"/>
    <mergeCell ref="S153:S158"/>
    <mergeCell ref="T153:T158"/>
    <mergeCell ref="D151:E151"/>
    <mergeCell ref="F151:G151"/>
    <mergeCell ref="J151:K151"/>
    <mergeCell ref="M151:N151"/>
    <mergeCell ref="O141:P141"/>
    <mergeCell ref="T141:T142"/>
    <mergeCell ref="R143:R148"/>
    <mergeCell ref="S143:S148"/>
    <mergeCell ref="T143:T148"/>
    <mergeCell ref="D141:E141"/>
    <mergeCell ref="F141:G141"/>
    <mergeCell ref="J141:K141"/>
    <mergeCell ref="M141:N141"/>
    <mergeCell ref="O131:P131"/>
    <mergeCell ref="T131:T132"/>
    <mergeCell ref="R133:R138"/>
    <mergeCell ref="S133:S138"/>
    <mergeCell ref="T133:T138"/>
    <mergeCell ref="D131:E131"/>
    <mergeCell ref="F131:G131"/>
    <mergeCell ref="J131:K131"/>
    <mergeCell ref="M131:N131"/>
    <mergeCell ref="O121:P121"/>
    <mergeCell ref="T121:T122"/>
    <mergeCell ref="R123:R128"/>
    <mergeCell ref="S123:S128"/>
    <mergeCell ref="T123:T128"/>
    <mergeCell ref="D121:E121"/>
    <mergeCell ref="F121:G121"/>
    <mergeCell ref="J121:K121"/>
    <mergeCell ref="M121:N121"/>
    <mergeCell ref="O111:P111"/>
    <mergeCell ref="T111:T112"/>
    <mergeCell ref="R113:R118"/>
    <mergeCell ref="S113:S118"/>
    <mergeCell ref="T113:T118"/>
    <mergeCell ref="D111:E111"/>
    <mergeCell ref="F111:G111"/>
    <mergeCell ref="J111:K111"/>
    <mergeCell ref="M111:N111"/>
    <mergeCell ref="O101:P101"/>
    <mergeCell ref="T101:T102"/>
    <mergeCell ref="R103:R108"/>
    <mergeCell ref="S103:S108"/>
    <mergeCell ref="T103:T108"/>
    <mergeCell ref="D101:E101"/>
    <mergeCell ref="F101:G101"/>
    <mergeCell ref="J101:K101"/>
    <mergeCell ref="M101:N101"/>
    <mergeCell ref="O91:P91"/>
    <mergeCell ref="T91:T92"/>
    <mergeCell ref="R93:R98"/>
    <mergeCell ref="S93:S98"/>
    <mergeCell ref="T93:T98"/>
    <mergeCell ref="D91:E91"/>
    <mergeCell ref="F91:G91"/>
    <mergeCell ref="J91:K91"/>
    <mergeCell ref="M91:N91"/>
    <mergeCell ref="O81:P81"/>
    <mergeCell ref="T81:T82"/>
    <mergeCell ref="R83:R88"/>
    <mergeCell ref="S83:S88"/>
    <mergeCell ref="T83:T88"/>
    <mergeCell ref="D81:E81"/>
    <mergeCell ref="F81:G81"/>
    <mergeCell ref="J81:K81"/>
    <mergeCell ref="M81:N81"/>
    <mergeCell ref="O71:P71"/>
    <mergeCell ref="T71:T72"/>
    <mergeCell ref="R73:R78"/>
    <mergeCell ref="S73:S78"/>
    <mergeCell ref="T73:T78"/>
    <mergeCell ref="D71:E71"/>
    <mergeCell ref="F71:G71"/>
    <mergeCell ref="J71:K71"/>
    <mergeCell ref="M71:N71"/>
    <mergeCell ref="O61:P61"/>
    <mergeCell ref="T61:T62"/>
    <mergeCell ref="R63:R68"/>
    <mergeCell ref="S63:S68"/>
    <mergeCell ref="T63:T68"/>
    <mergeCell ref="D61:E61"/>
    <mergeCell ref="F61:G61"/>
    <mergeCell ref="J61:K61"/>
    <mergeCell ref="M61:N61"/>
    <mergeCell ref="O51:P51"/>
    <mergeCell ref="T51:T52"/>
    <mergeCell ref="R53:R58"/>
    <mergeCell ref="S53:S58"/>
    <mergeCell ref="T53:T58"/>
    <mergeCell ref="D51:E51"/>
    <mergeCell ref="F51:G51"/>
    <mergeCell ref="J51:K51"/>
    <mergeCell ref="M51:N51"/>
    <mergeCell ref="O41:P41"/>
    <mergeCell ref="T41:T42"/>
    <mergeCell ref="R43:R48"/>
    <mergeCell ref="S43:S48"/>
    <mergeCell ref="T43:T48"/>
    <mergeCell ref="D41:E41"/>
    <mergeCell ref="F41:G41"/>
    <mergeCell ref="J41:K41"/>
    <mergeCell ref="M41:N41"/>
    <mergeCell ref="O4:P4"/>
    <mergeCell ref="T4:T5"/>
    <mergeCell ref="R6:R11"/>
    <mergeCell ref="S6:S11"/>
    <mergeCell ref="T6:T11"/>
    <mergeCell ref="D4:E4"/>
    <mergeCell ref="F4:G4"/>
    <mergeCell ref="J4:K4"/>
    <mergeCell ref="M4:N4"/>
    <mergeCell ref="L4:L5"/>
    <mergeCell ref="Q4:Q5"/>
    <mergeCell ref="H4:I4"/>
    <mergeCell ref="R4:R5"/>
    <mergeCell ref="S4:S5"/>
    <mergeCell ref="U4:U5"/>
    <mergeCell ref="U6:U11"/>
    <mergeCell ref="U41:U42"/>
    <mergeCell ref="U43:U48"/>
    <mergeCell ref="U51:U52"/>
    <mergeCell ref="U53:U58"/>
    <mergeCell ref="U61:U62"/>
    <mergeCell ref="U63:U68"/>
    <mergeCell ref="U71:U72"/>
    <mergeCell ref="U73:U78"/>
    <mergeCell ref="U81:U82"/>
    <mergeCell ref="U83:U88"/>
    <mergeCell ref="U91:U92"/>
    <mergeCell ref="U93:U98"/>
    <mergeCell ref="U101:U102"/>
    <mergeCell ref="U103:U108"/>
    <mergeCell ref="U111:U112"/>
    <mergeCell ref="U113:U118"/>
    <mergeCell ref="U121:U122"/>
    <mergeCell ref="U123:U128"/>
    <mergeCell ref="U131:U132"/>
    <mergeCell ref="U133:U138"/>
    <mergeCell ref="U141:U142"/>
    <mergeCell ref="U143:U148"/>
    <mergeCell ref="U151:U152"/>
    <mergeCell ref="U153:U158"/>
    <mergeCell ref="U161:U162"/>
    <mergeCell ref="U163:U168"/>
    <mergeCell ref="U171:U172"/>
    <mergeCell ref="U173:U178"/>
    <mergeCell ref="U181:U182"/>
    <mergeCell ref="U183:U188"/>
    <mergeCell ref="U191:U192"/>
    <mergeCell ref="U193:U198"/>
    <mergeCell ref="U201:U202"/>
    <mergeCell ref="U203:U208"/>
    <mergeCell ref="U211:U212"/>
    <mergeCell ref="U213:U218"/>
    <mergeCell ref="U221:U222"/>
    <mergeCell ref="U223:U228"/>
    <mergeCell ref="U231:U232"/>
    <mergeCell ref="U233:U238"/>
    <mergeCell ref="U241:U242"/>
    <mergeCell ref="U243:U248"/>
    <mergeCell ref="U251:U252"/>
    <mergeCell ref="U253:U258"/>
    <mergeCell ref="U261:U262"/>
    <mergeCell ref="U263:U268"/>
    <mergeCell ref="U271:U272"/>
    <mergeCell ref="U273:U278"/>
    <mergeCell ref="U281:U282"/>
    <mergeCell ref="U283:U288"/>
    <mergeCell ref="U291:U292"/>
    <mergeCell ref="U293:U298"/>
    <mergeCell ref="U301:U302"/>
    <mergeCell ref="U303:U308"/>
    <mergeCell ref="U311:U312"/>
    <mergeCell ref="U313:U318"/>
    <mergeCell ref="U321:U322"/>
    <mergeCell ref="U323:U328"/>
    <mergeCell ref="U331:U332"/>
    <mergeCell ref="U333:U338"/>
    <mergeCell ref="U341:U342"/>
    <mergeCell ref="U343:U348"/>
    <mergeCell ref="U351:U352"/>
    <mergeCell ref="U353:U358"/>
    <mergeCell ref="U361:U362"/>
    <mergeCell ref="U363:U368"/>
    <mergeCell ref="U371:U372"/>
    <mergeCell ref="U373:U378"/>
    <mergeCell ref="U381:U382"/>
    <mergeCell ref="U383:U388"/>
    <mergeCell ref="U433:U438"/>
    <mergeCell ref="U391:U392"/>
    <mergeCell ref="U393:U398"/>
    <mergeCell ref="U401:U402"/>
    <mergeCell ref="U403:U408"/>
    <mergeCell ref="U411:U412"/>
    <mergeCell ref="U413:U418"/>
    <mergeCell ref="U421:U422"/>
    <mergeCell ref="U423:U428"/>
    <mergeCell ref="U431:U432"/>
  </mergeCells>
  <pageMargins left="0.19685039370078741" right="0" top="0.43307086614173229" bottom="0" header="0.51181102362204722" footer="0.5118110236220472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54"/>
  <sheetViews>
    <sheetView showZeros="0" workbookViewId="0">
      <pane xSplit="2" ySplit="6" topLeftCell="C7" activePane="bottomRight" state="frozen"/>
      <selection pane="topRight"/>
      <selection pane="bottomLeft"/>
      <selection pane="bottomRight" activeCell="C7" sqref="C7"/>
    </sheetView>
  </sheetViews>
  <sheetFormatPr defaultColWidth="8.88671875" defaultRowHeight="15" x14ac:dyDescent="0.25"/>
  <cols>
    <col min="1" max="1" width="3.21875" style="3" customWidth="1"/>
    <col min="2" max="2" width="12" style="3" customWidth="1"/>
    <col min="3" max="3" width="8" style="3" customWidth="1"/>
    <col min="4" max="4" width="6.77734375" style="3" customWidth="1"/>
    <col min="5" max="5" width="7.88671875" style="3" customWidth="1"/>
    <col min="6" max="6" width="5.44140625" style="28" customWidth="1"/>
    <col min="7" max="7" width="7.109375" style="3" customWidth="1"/>
    <col min="8" max="8" width="8.21875" style="3" customWidth="1"/>
    <col min="9" max="9" width="5" style="3" customWidth="1"/>
    <col min="10" max="10" width="4.33203125" style="3" customWidth="1"/>
    <col min="11" max="16384" width="8.88671875" style="3"/>
  </cols>
  <sheetData>
    <row r="1" spans="1:9" x14ac:dyDescent="0.25">
      <c r="A1" s="17" t="s">
        <v>65</v>
      </c>
      <c r="B1" s="16"/>
    </row>
    <row r="2" spans="1:9" x14ac:dyDescent="0.25">
      <c r="A2" s="17"/>
      <c r="B2" s="16"/>
      <c r="D2" s="97" t="s">
        <v>68</v>
      </c>
    </row>
    <row r="3" spans="1:9" x14ac:dyDescent="0.25">
      <c r="D3" s="97" t="str">
        <f>'Đội ngũ'!$Q$1</f>
        <v>NĂM HỌC 2020 - 2021</v>
      </c>
    </row>
    <row r="4" spans="1:9" x14ac:dyDescent="0.25">
      <c r="C4" s="686" t="s">
        <v>120</v>
      </c>
      <c r="D4" s="687"/>
      <c r="E4" s="687"/>
      <c r="F4" s="688"/>
      <c r="G4" s="686" t="s">
        <v>121</v>
      </c>
      <c r="H4" s="687"/>
      <c r="I4" s="688"/>
    </row>
    <row r="5" spans="1:9" s="85" customFormat="1" ht="12.75" x14ac:dyDescent="0.25">
      <c r="A5" s="12"/>
      <c r="B5" s="80" t="s">
        <v>55</v>
      </c>
      <c r="C5" s="38" t="s">
        <v>12</v>
      </c>
      <c r="D5" s="38" t="s">
        <v>46</v>
      </c>
      <c r="E5" s="38" t="s">
        <v>13</v>
      </c>
      <c r="F5" s="117" t="s">
        <v>56</v>
      </c>
      <c r="G5" s="38" t="s">
        <v>46</v>
      </c>
      <c r="H5" s="38" t="s">
        <v>13</v>
      </c>
      <c r="I5" s="118" t="s">
        <v>56</v>
      </c>
    </row>
    <row r="6" spans="1:9" s="16" customFormat="1" ht="12.75" x14ac:dyDescent="0.2">
      <c r="A6" s="86" t="s">
        <v>29</v>
      </c>
      <c r="B6" s="87" t="s">
        <v>56</v>
      </c>
      <c r="C6" s="88">
        <f>SUM(C7:C46)</f>
        <v>9</v>
      </c>
      <c r="D6" s="88">
        <f t="shared" ref="D6:I6" si="0">SUM(D7:D46)</f>
        <v>23</v>
      </c>
      <c r="E6" s="88">
        <f t="shared" si="0"/>
        <v>161</v>
      </c>
      <c r="F6" s="88">
        <f t="shared" si="0"/>
        <v>193</v>
      </c>
      <c r="G6" s="88">
        <f t="shared" si="0"/>
        <v>3</v>
      </c>
      <c r="H6" s="88">
        <f t="shared" si="0"/>
        <v>203</v>
      </c>
      <c r="I6" s="88">
        <f t="shared" si="0"/>
        <v>206</v>
      </c>
    </row>
    <row r="7" spans="1:9" ht="13.5" customHeight="1" x14ac:dyDescent="0.25">
      <c r="A7" s="172">
        <v>1</v>
      </c>
      <c r="B7" s="120" t="s">
        <v>72</v>
      </c>
      <c r="C7" s="365"/>
      <c r="D7" s="365"/>
      <c r="E7" s="365">
        <v>6</v>
      </c>
      <c r="F7" s="222">
        <f t="shared" ref="F7:F48" si="1">SUM(C7:E7)</f>
        <v>6</v>
      </c>
      <c r="G7" s="221"/>
      <c r="H7" s="221">
        <v>7</v>
      </c>
      <c r="I7" s="222">
        <f>G7+H7</f>
        <v>7</v>
      </c>
    </row>
    <row r="8" spans="1:9" ht="13.5" customHeight="1" x14ac:dyDescent="0.25">
      <c r="A8" s="79">
        <f t="shared" ref="A8:A46" si="2">A7+1</f>
        <v>2</v>
      </c>
      <c r="B8" s="51" t="s">
        <v>73</v>
      </c>
      <c r="C8" s="365">
        <v>1</v>
      </c>
      <c r="D8" s="365"/>
      <c r="E8" s="365">
        <v>3</v>
      </c>
      <c r="F8" s="222">
        <f t="shared" ref="F8" si="3">SUM(C8:E8)</f>
        <v>4</v>
      </c>
      <c r="G8" s="221"/>
      <c r="H8" s="221">
        <v>3</v>
      </c>
      <c r="I8" s="222">
        <f t="shared" ref="I8:I46" si="4">G8+H8</f>
        <v>3</v>
      </c>
    </row>
    <row r="9" spans="1:9" ht="13.5" customHeight="1" x14ac:dyDescent="0.25">
      <c r="A9" s="79">
        <f t="shared" si="2"/>
        <v>3</v>
      </c>
      <c r="B9" s="64" t="s">
        <v>168</v>
      </c>
      <c r="C9" s="365"/>
      <c r="D9" s="365"/>
      <c r="E9" s="365"/>
      <c r="F9" s="222">
        <f t="shared" ref="F9" si="5">SUM(C9:E9)</f>
        <v>0</v>
      </c>
      <c r="G9" s="221"/>
      <c r="H9" s="221">
        <v>7</v>
      </c>
      <c r="I9" s="222">
        <f t="shared" si="4"/>
        <v>7</v>
      </c>
    </row>
    <row r="10" spans="1:9" ht="13.5" customHeight="1" x14ac:dyDescent="0.25">
      <c r="A10" s="79">
        <f t="shared" si="2"/>
        <v>4</v>
      </c>
      <c r="B10" s="64" t="s">
        <v>104</v>
      </c>
      <c r="C10" s="365"/>
      <c r="D10" s="365"/>
      <c r="E10" s="365">
        <v>2</v>
      </c>
      <c r="F10" s="222">
        <f t="shared" ref="F10" si="6">SUM(C10:E10)</f>
        <v>2</v>
      </c>
      <c r="G10" s="221"/>
      <c r="H10" s="221">
        <v>10</v>
      </c>
      <c r="I10" s="222">
        <f t="shared" si="4"/>
        <v>10</v>
      </c>
    </row>
    <row r="11" spans="1:9" ht="13.5" customHeight="1" x14ac:dyDescent="0.25">
      <c r="A11" s="79">
        <f t="shared" si="2"/>
        <v>5</v>
      </c>
      <c r="B11" s="51" t="s">
        <v>74</v>
      </c>
      <c r="C11" s="365"/>
      <c r="D11" s="365">
        <v>1</v>
      </c>
      <c r="E11" s="365">
        <v>2</v>
      </c>
      <c r="F11" s="222">
        <f t="shared" ref="F11" si="7">SUM(C11:E11)</f>
        <v>3</v>
      </c>
      <c r="G11" s="221"/>
      <c r="H11" s="221">
        <v>1</v>
      </c>
      <c r="I11" s="222">
        <f t="shared" si="4"/>
        <v>1</v>
      </c>
    </row>
    <row r="12" spans="1:9" ht="13.5" customHeight="1" x14ac:dyDescent="0.25">
      <c r="A12" s="79">
        <f t="shared" si="2"/>
        <v>6</v>
      </c>
      <c r="B12" s="51" t="s">
        <v>75</v>
      </c>
      <c r="C12" s="365">
        <v>1</v>
      </c>
      <c r="D12" s="365"/>
      <c r="E12" s="365">
        <v>6</v>
      </c>
      <c r="F12" s="222">
        <f t="shared" ref="F12" si="8">SUM(C12:E12)</f>
        <v>7</v>
      </c>
      <c r="G12" s="221"/>
      <c r="H12" s="221">
        <v>4</v>
      </c>
      <c r="I12" s="222">
        <f t="shared" si="4"/>
        <v>4</v>
      </c>
    </row>
    <row r="13" spans="1:9" ht="13.5" customHeight="1" x14ac:dyDescent="0.25">
      <c r="A13" s="79">
        <f t="shared" si="2"/>
        <v>7</v>
      </c>
      <c r="B13" s="51" t="s">
        <v>76</v>
      </c>
      <c r="C13" s="365"/>
      <c r="D13" s="365">
        <v>1</v>
      </c>
      <c r="E13" s="365">
        <v>4</v>
      </c>
      <c r="F13" s="222">
        <f t="shared" si="1"/>
        <v>5</v>
      </c>
      <c r="G13" s="221"/>
      <c r="H13" s="221"/>
      <c r="I13" s="222">
        <f t="shared" si="4"/>
        <v>0</v>
      </c>
    </row>
    <row r="14" spans="1:9" ht="13.5" customHeight="1" x14ac:dyDescent="0.25">
      <c r="A14" s="79">
        <f t="shared" si="2"/>
        <v>8</v>
      </c>
      <c r="B14" s="51" t="s">
        <v>77</v>
      </c>
      <c r="C14" s="365"/>
      <c r="D14" s="365">
        <v>1</v>
      </c>
      <c r="E14" s="365">
        <v>6</v>
      </c>
      <c r="F14" s="222">
        <f t="shared" ref="F14" si="9">SUM(C14:E14)</f>
        <v>7</v>
      </c>
      <c r="G14" s="221"/>
      <c r="H14" s="221">
        <v>10</v>
      </c>
      <c r="I14" s="222">
        <f t="shared" si="4"/>
        <v>10</v>
      </c>
    </row>
    <row r="15" spans="1:9" ht="13.5" customHeight="1" x14ac:dyDescent="0.25">
      <c r="A15" s="79">
        <f t="shared" si="2"/>
        <v>9</v>
      </c>
      <c r="B15" s="51" t="s">
        <v>78</v>
      </c>
      <c r="C15" s="365">
        <v>1</v>
      </c>
      <c r="D15" s="365">
        <v>1</v>
      </c>
      <c r="E15" s="365">
        <v>4</v>
      </c>
      <c r="F15" s="222">
        <f t="shared" si="1"/>
        <v>6</v>
      </c>
      <c r="G15" s="221"/>
      <c r="H15" s="221"/>
      <c r="I15" s="222">
        <f t="shared" si="4"/>
        <v>0</v>
      </c>
    </row>
    <row r="16" spans="1:9" ht="13.5" customHeight="1" x14ac:dyDescent="0.25">
      <c r="A16" s="79">
        <f t="shared" si="2"/>
        <v>10</v>
      </c>
      <c r="B16" s="51" t="s">
        <v>79</v>
      </c>
      <c r="C16" s="365"/>
      <c r="D16" s="365"/>
      <c r="E16" s="365">
        <v>1</v>
      </c>
      <c r="F16" s="222">
        <f t="shared" ref="F16" si="10">SUM(C16:E16)</f>
        <v>1</v>
      </c>
      <c r="G16" s="365">
        <v>1</v>
      </c>
      <c r="H16" s="365">
        <v>6</v>
      </c>
      <c r="I16" s="222">
        <f t="shared" si="4"/>
        <v>7</v>
      </c>
    </row>
    <row r="17" spans="1:9" ht="13.5" customHeight="1" x14ac:dyDescent="0.25">
      <c r="A17" s="79">
        <f t="shared" si="2"/>
        <v>11</v>
      </c>
      <c r="B17" s="64" t="s">
        <v>132</v>
      </c>
      <c r="C17" s="365"/>
      <c r="D17" s="365"/>
      <c r="E17" s="365">
        <v>4</v>
      </c>
      <c r="F17" s="222">
        <f t="shared" ref="F17" si="11">SUM(C17:E17)</f>
        <v>4</v>
      </c>
      <c r="G17" s="221"/>
      <c r="H17" s="221">
        <v>5</v>
      </c>
      <c r="I17" s="222">
        <f t="shared" si="4"/>
        <v>5</v>
      </c>
    </row>
    <row r="18" spans="1:9" ht="13.5" customHeight="1" x14ac:dyDescent="0.25">
      <c r="A18" s="79">
        <f t="shared" si="2"/>
        <v>12</v>
      </c>
      <c r="B18" s="51" t="s">
        <v>80</v>
      </c>
      <c r="C18" s="365"/>
      <c r="D18" s="365"/>
      <c r="E18" s="365">
        <v>6</v>
      </c>
      <c r="F18" s="222">
        <f>SUM(C18:E18)</f>
        <v>6</v>
      </c>
      <c r="G18" s="221"/>
      <c r="H18" s="221"/>
      <c r="I18" s="222">
        <f t="shared" si="4"/>
        <v>0</v>
      </c>
    </row>
    <row r="19" spans="1:9" ht="13.5" customHeight="1" x14ac:dyDescent="0.25">
      <c r="A19" s="79">
        <f t="shared" si="2"/>
        <v>13</v>
      </c>
      <c r="B19" s="51" t="s">
        <v>81</v>
      </c>
      <c r="C19" s="365"/>
      <c r="D19" s="365"/>
      <c r="E19" s="365">
        <v>5</v>
      </c>
      <c r="F19" s="222">
        <f t="shared" ref="F19" si="12">SUM(C19:E19)</f>
        <v>5</v>
      </c>
      <c r="G19" s="221"/>
      <c r="H19" s="221">
        <v>5</v>
      </c>
      <c r="I19" s="222">
        <f t="shared" si="4"/>
        <v>5</v>
      </c>
    </row>
    <row r="20" spans="1:9" ht="13.5" customHeight="1" x14ac:dyDescent="0.25">
      <c r="A20" s="79">
        <f t="shared" si="2"/>
        <v>14</v>
      </c>
      <c r="B20" s="51" t="s">
        <v>82</v>
      </c>
      <c r="C20" s="365">
        <v>1</v>
      </c>
      <c r="D20" s="365"/>
      <c r="E20" s="365">
        <v>2</v>
      </c>
      <c r="F20" s="222">
        <f t="shared" si="1"/>
        <v>3</v>
      </c>
      <c r="G20" s="221"/>
      <c r="H20" s="221">
        <v>3</v>
      </c>
      <c r="I20" s="222">
        <f t="shared" si="4"/>
        <v>3</v>
      </c>
    </row>
    <row r="21" spans="1:9" ht="13.5" customHeight="1" x14ac:dyDescent="0.25">
      <c r="A21" s="79">
        <f t="shared" si="2"/>
        <v>15</v>
      </c>
      <c r="B21" s="51" t="s">
        <v>83</v>
      </c>
      <c r="C21" s="365"/>
      <c r="D21" s="433">
        <v>1</v>
      </c>
      <c r="E21" s="433">
        <v>6</v>
      </c>
      <c r="F21" s="222">
        <f>SUM(C21:E21)</f>
        <v>7</v>
      </c>
      <c r="G21" s="221"/>
      <c r="H21" s="221"/>
      <c r="I21" s="222">
        <f t="shared" si="4"/>
        <v>0</v>
      </c>
    </row>
    <row r="22" spans="1:9" ht="13.5" customHeight="1" x14ac:dyDescent="0.25">
      <c r="A22" s="79">
        <f t="shared" si="2"/>
        <v>16</v>
      </c>
      <c r="B22" s="51" t="s">
        <v>84</v>
      </c>
      <c r="C22" s="365"/>
      <c r="D22" s="365">
        <v>1</v>
      </c>
      <c r="E22" s="365">
        <v>5</v>
      </c>
      <c r="F22" s="222">
        <f t="shared" ref="F22" si="13">SUM(C22:E22)</f>
        <v>6</v>
      </c>
      <c r="G22" s="365">
        <v>1</v>
      </c>
      <c r="H22" s="365">
        <v>4</v>
      </c>
      <c r="I22" s="222">
        <f t="shared" si="4"/>
        <v>5</v>
      </c>
    </row>
    <row r="23" spans="1:9" ht="13.5" customHeight="1" x14ac:dyDescent="0.25">
      <c r="A23" s="79">
        <f t="shared" si="2"/>
        <v>17</v>
      </c>
      <c r="B23" s="51" t="s">
        <v>85</v>
      </c>
      <c r="C23" s="365"/>
      <c r="D23" s="365">
        <v>1</v>
      </c>
      <c r="E23" s="365"/>
      <c r="F23" s="222">
        <f t="shared" ref="F23" si="14">SUM(C23:E23)</f>
        <v>1</v>
      </c>
      <c r="G23" s="221"/>
      <c r="H23" s="221">
        <v>9</v>
      </c>
      <c r="I23" s="222">
        <f t="shared" si="4"/>
        <v>9</v>
      </c>
    </row>
    <row r="24" spans="1:9" ht="13.5" customHeight="1" x14ac:dyDescent="0.25">
      <c r="A24" s="79">
        <f t="shared" si="2"/>
        <v>18</v>
      </c>
      <c r="B24" s="51" t="s">
        <v>86</v>
      </c>
      <c r="C24" s="365">
        <v>1</v>
      </c>
      <c r="D24" s="365"/>
      <c r="E24" s="365">
        <v>6</v>
      </c>
      <c r="F24" s="222">
        <f>SUM(C24:E24)</f>
        <v>7</v>
      </c>
      <c r="G24" s="221"/>
      <c r="H24" s="221">
        <v>6</v>
      </c>
      <c r="I24" s="222">
        <f t="shared" si="4"/>
        <v>6</v>
      </c>
    </row>
    <row r="25" spans="1:9" ht="13.5" customHeight="1" x14ac:dyDescent="0.25">
      <c r="A25" s="79">
        <f t="shared" si="2"/>
        <v>19</v>
      </c>
      <c r="B25" s="51" t="s">
        <v>87</v>
      </c>
      <c r="C25" s="365"/>
      <c r="D25" s="365"/>
      <c r="E25" s="365">
        <v>6</v>
      </c>
      <c r="F25" s="222">
        <f t="shared" ref="F25" si="15">SUM(C25:E25)</f>
        <v>6</v>
      </c>
      <c r="G25" s="221"/>
      <c r="H25" s="221">
        <v>6</v>
      </c>
      <c r="I25" s="222">
        <f t="shared" si="4"/>
        <v>6</v>
      </c>
    </row>
    <row r="26" spans="1:9" ht="13.5" customHeight="1" x14ac:dyDescent="0.25">
      <c r="A26" s="79">
        <f t="shared" si="2"/>
        <v>20</v>
      </c>
      <c r="B26" s="51" t="s">
        <v>88</v>
      </c>
      <c r="C26" s="365"/>
      <c r="D26" s="365"/>
      <c r="E26" s="365">
        <v>4</v>
      </c>
      <c r="F26" s="222">
        <v>4</v>
      </c>
      <c r="G26" s="221"/>
      <c r="H26" s="221">
        <v>6</v>
      </c>
      <c r="I26" s="222">
        <f t="shared" si="4"/>
        <v>6</v>
      </c>
    </row>
    <row r="27" spans="1:9" ht="13.5" customHeight="1" x14ac:dyDescent="0.25">
      <c r="A27" s="79">
        <f t="shared" si="2"/>
        <v>21</v>
      </c>
      <c r="B27" s="64" t="s">
        <v>241</v>
      </c>
      <c r="C27" s="365"/>
      <c r="D27" s="365">
        <v>1</v>
      </c>
      <c r="E27" s="365">
        <v>5</v>
      </c>
      <c r="F27" s="222">
        <f t="shared" ref="F27" si="16">SUM(C27:E27)</f>
        <v>6</v>
      </c>
      <c r="G27" s="221"/>
      <c r="H27" s="221"/>
      <c r="I27" s="222">
        <f t="shared" si="4"/>
        <v>0</v>
      </c>
    </row>
    <row r="28" spans="1:9" ht="13.5" customHeight="1" x14ac:dyDescent="0.25">
      <c r="A28" s="79">
        <f t="shared" si="2"/>
        <v>22</v>
      </c>
      <c r="B28" s="51" t="s">
        <v>89</v>
      </c>
      <c r="C28" s="365"/>
      <c r="D28" s="365">
        <v>1</v>
      </c>
      <c r="E28" s="365">
        <v>2</v>
      </c>
      <c r="F28" s="222">
        <f t="shared" ref="F28" si="17">SUM(C28:E28)</f>
        <v>3</v>
      </c>
      <c r="G28" s="221"/>
      <c r="H28" s="221">
        <v>8</v>
      </c>
      <c r="I28" s="222">
        <f>G28+H28</f>
        <v>8</v>
      </c>
    </row>
    <row r="29" spans="1:9" ht="13.5" customHeight="1" x14ac:dyDescent="0.25">
      <c r="A29" s="79">
        <f t="shared" si="2"/>
        <v>23</v>
      </c>
      <c r="B29" s="51" t="s">
        <v>90</v>
      </c>
      <c r="C29" s="365"/>
      <c r="D29" s="365"/>
      <c r="E29" s="365">
        <v>5</v>
      </c>
      <c r="F29" s="222">
        <f t="shared" si="1"/>
        <v>5</v>
      </c>
      <c r="G29" s="221"/>
      <c r="H29" s="221">
        <v>1</v>
      </c>
      <c r="I29" s="222">
        <f t="shared" si="4"/>
        <v>1</v>
      </c>
    </row>
    <row r="30" spans="1:9" ht="13.5" customHeight="1" x14ac:dyDescent="0.25">
      <c r="A30" s="79">
        <f t="shared" si="2"/>
        <v>24</v>
      </c>
      <c r="B30" s="51" t="s">
        <v>91</v>
      </c>
      <c r="C30" s="365"/>
      <c r="D30" s="365">
        <v>1</v>
      </c>
      <c r="E30" s="365">
        <v>11</v>
      </c>
      <c r="F30" s="222">
        <f t="shared" ref="F30" si="18">SUM(C30:E30)</f>
        <v>12</v>
      </c>
      <c r="G30" s="221"/>
      <c r="H30" s="221">
        <v>7</v>
      </c>
      <c r="I30" s="222">
        <f t="shared" si="4"/>
        <v>7</v>
      </c>
    </row>
    <row r="31" spans="1:9" ht="13.5" customHeight="1" x14ac:dyDescent="0.25">
      <c r="A31" s="79">
        <f t="shared" si="2"/>
        <v>25</v>
      </c>
      <c r="B31" s="51" t="s">
        <v>92</v>
      </c>
      <c r="C31" s="365"/>
      <c r="D31" s="365">
        <v>1</v>
      </c>
      <c r="E31" s="365">
        <v>4</v>
      </c>
      <c r="F31" s="222">
        <f t="shared" ref="F31" si="19">SUM(C31:E31)</f>
        <v>5</v>
      </c>
      <c r="G31" s="221"/>
      <c r="H31" s="221">
        <v>10</v>
      </c>
      <c r="I31" s="222">
        <f t="shared" si="4"/>
        <v>10</v>
      </c>
    </row>
    <row r="32" spans="1:9" ht="13.5" customHeight="1" x14ac:dyDescent="0.25">
      <c r="A32" s="79">
        <f t="shared" si="2"/>
        <v>26</v>
      </c>
      <c r="B32" s="51" t="s">
        <v>93</v>
      </c>
      <c r="C32" s="365"/>
      <c r="D32" s="365">
        <v>1</v>
      </c>
      <c r="E32" s="365">
        <v>4</v>
      </c>
      <c r="F32" s="222">
        <f t="shared" si="1"/>
        <v>5</v>
      </c>
      <c r="G32" s="221"/>
      <c r="H32" s="221">
        <v>2</v>
      </c>
      <c r="I32" s="222">
        <f t="shared" si="4"/>
        <v>2</v>
      </c>
    </row>
    <row r="33" spans="1:9" ht="13.5" customHeight="1" x14ac:dyDescent="0.25">
      <c r="A33" s="79">
        <f t="shared" si="2"/>
        <v>27</v>
      </c>
      <c r="B33" s="51" t="s">
        <v>94</v>
      </c>
      <c r="C33" s="365"/>
      <c r="D33" s="365"/>
      <c r="E33" s="365">
        <v>1</v>
      </c>
      <c r="F33" s="222">
        <f t="shared" ref="F33" si="20">SUM(C33:E33)</f>
        <v>1</v>
      </c>
      <c r="G33" s="221"/>
      <c r="H33" s="221">
        <v>25</v>
      </c>
      <c r="I33" s="222">
        <f t="shared" si="4"/>
        <v>25</v>
      </c>
    </row>
    <row r="34" spans="1:9" ht="13.5" customHeight="1" x14ac:dyDescent="0.25">
      <c r="A34" s="79">
        <f t="shared" si="2"/>
        <v>28</v>
      </c>
      <c r="B34" s="51" t="s">
        <v>95</v>
      </c>
      <c r="C34" s="365"/>
      <c r="D34" s="365">
        <v>1</v>
      </c>
      <c r="E34" s="365">
        <v>7</v>
      </c>
      <c r="F34" s="222">
        <f t="shared" si="1"/>
        <v>8</v>
      </c>
      <c r="G34" s="221"/>
      <c r="H34" s="221">
        <v>5</v>
      </c>
      <c r="I34" s="222">
        <f t="shared" si="4"/>
        <v>5</v>
      </c>
    </row>
    <row r="35" spans="1:9" ht="13.5" customHeight="1" x14ac:dyDescent="0.25">
      <c r="A35" s="79">
        <f t="shared" si="2"/>
        <v>29</v>
      </c>
      <c r="B35" s="51" t="s">
        <v>96</v>
      </c>
      <c r="C35" s="365"/>
      <c r="D35" s="365">
        <v>1</v>
      </c>
      <c r="E35" s="365">
        <v>5</v>
      </c>
      <c r="F35" s="222">
        <f t="shared" ref="F35" si="21">SUM(C35:E35)</f>
        <v>6</v>
      </c>
      <c r="G35" s="221"/>
      <c r="H35" s="221">
        <v>5</v>
      </c>
      <c r="I35" s="222">
        <f t="shared" si="4"/>
        <v>5</v>
      </c>
    </row>
    <row r="36" spans="1:9" ht="13.5" customHeight="1" x14ac:dyDescent="0.25">
      <c r="A36" s="79">
        <f t="shared" si="2"/>
        <v>30</v>
      </c>
      <c r="B36" s="51" t="s">
        <v>97</v>
      </c>
      <c r="C36" s="365">
        <v>1</v>
      </c>
      <c r="D36" s="365">
        <v>1</v>
      </c>
      <c r="E36" s="365"/>
      <c r="F36" s="222">
        <f t="shared" si="1"/>
        <v>2</v>
      </c>
      <c r="G36" s="221"/>
      <c r="H36" s="221">
        <v>11</v>
      </c>
      <c r="I36" s="222">
        <f t="shared" si="4"/>
        <v>11</v>
      </c>
    </row>
    <row r="37" spans="1:9" ht="13.5" customHeight="1" x14ac:dyDescent="0.25">
      <c r="A37" s="79">
        <f t="shared" si="2"/>
        <v>31</v>
      </c>
      <c r="B37" s="51" t="s">
        <v>98</v>
      </c>
      <c r="C37" s="365">
        <v>1</v>
      </c>
      <c r="D37" s="365">
        <v>1</v>
      </c>
      <c r="E37" s="365">
        <v>5</v>
      </c>
      <c r="F37" s="222">
        <f t="shared" ref="F37" si="22">SUM(C37:E37)</f>
        <v>7</v>
      </c>
      <c r="G37" s="221">
        <v>1</v>
      </c>
      <c r="H37" s="221">
        <v>5</v>
      </c>
      <c r="I37" s="222">
        <f t="shared" si="4"/>
        <v>6</v>
      </c>
    </row>
    <row r="38" spans="1:9" ht="13.5" customHeight="1" x14ac:dyDescent="0.25">
      <c r="A38" s="79">
        <f t="shared" si="2"/>
        <v>32</v>
      </c>
      <c r="B38" s="51" t="s">
        <v>99</v>
      </c>
      <c r="C38" s="365"/>
      <c r="D38" s="365"/>
      <c r="E38" s="365"/>
      <c r="F38" s="222">
        <f t="shared" ref="F38" si="23">SUM(C38:E38)</f>
        <v>0</v>
      </c>
      <c r="G38" s="221"/>
      <c r="H38" s="221">
        <v>5</v>
      </c>
      <c r="I38" s="222">
        <f t="shared" si="4"/>
        <v>5</v>
      </c>
    </row>
    <row r="39" spans="1:9" ht="13.5" customHeight="1" x14ac:dyDescent="0.25">
      <c r="A39" s="79">
        <f t="shared" si="2"/>
        <v>33</v>
      </c>
      <c r="B39" s="51" t="s">
        <v>100</v>
      </c>
      <c r="C39" s="365"/>
      <c r="D39" s="365"/>
      <c r="E39" s="365">
        <v>9</v>
      </c>
      <c r="F39" s="222">
        <f>SUM(C39:E39)</f>
        <v>9</v>
      </c>
      <c r="G39" s="221"/>
      <c r="H39" s="221">
        <v>3</v>
      </c>
      <c r="I39" s="222">
        <f t="shared" si="4"/>
        <v>3</v>
      </c>
    </row>
    <row r="40" spans="1:9" ht="13.5" customHeight="1" x14ac:dyDescent="0.25">
      <c r="A40" s="79">
        <f t="shared" si="2"/>
        <v>34</v>
      </c>
      <c r="B40" s="51" t="s">
        <v>101</v>
      </c>
      <c r="C40" s="365">
        <v>1</v>
      </c>
      <c r="D40" s="365">
        <v>0</v>
      </c>
      <c r="E40" s="365">
        <v>11</v>
      </c>
      <c r="F40" s="222">
        <f t="shared" ref="F40:F41" si="24">SUM(C40:E40)</f>
        <v>12</v>
      </c>
      <c r="G40" s="221"/>
      <c r="H40" s="221"/>
      <c r="I40" s="222">
        <f t="shared" si="4"/>
        <v>0</v>
      </c>
    </row>
    <row r="41" spans="1:9" ht="13.5" customHeight="1" x14ac:dyDescent="0.25">
      <c r="A41" s="79">
        <f t="shared" si="2"/>
        <v>35</v>
      </c>
      <c r="B41" s="51" t="s">
        <v>102</v>
      </c>
      <c r="C41" s="365"/>
      <c r="D41" s="365"/>
      <c r="E41" s="365"/>
      <c r="F41" s="222">
        <f t="shared" si="24"/>
        <v>0</v>
      </c>
      <c r="G41" s="221"/>
      <c r="H41" s="221">
        <v>5</v>
      </c>
      <c r="I41" s="222">
        <f t="shared" si="4"/>
        <v>5</v>
      </c>
    </row>
    <row r="42" spans="1:9" ht="13.5" customHeight="1" x14ac:dyDescent="0.25">
      <c r="A42" s="79">
        <f t="shared" si="2"/>
        <v>36</v>
      </c>
      <c r="B42" s="51" t="s">
        <v>103</v>
      </c>
      <c r="C42" s="365"/>
      <c r="D42" s="365"/>
      <c r="E42" s="365">
        <v>3</v>
      </c>
      <c r="F42" s="222">
        <f t="shared" si="1"/>
        <v>3</v>
      </c>
      <c r="G42" s="221"/>
      <c r="H42" s="221">
        <v>5</v>
      </c>
      <c r="I42" s="222">
        <f t="shared" si="4"/>
        <v>5</v>
      </c>
    </row>
    <row r="43" spans="1:9" ht="13.5" customHeight="1" x14ac:dyDescent="0.25">
      <c r="A43" s="79">
        <f t="shared" si="2"/>
        <v>37</v>
      </c>
      <c r="B43" s="64" t="s">
        <v>242</v>
      </c>
      <c r="C43" s="365"/>
      <c r="D43" s="365">
        <v>1</v>
      </c>
      <c r="E43" s="365"/>
      <c r="F43" s="222">
        <f t="shared" ref="F43" si="25">SUM(C43:E43)</f>
        <v>1</v>
      </c>
      <c r="G43" s="221"/>
      <c r="H43" s="221">
        <v>1</v>
      </c>
      <c r="I43" s="222">
        <f t="shared" si="4"/>
        <v>1</v>
      </c>
    </row>
    <row r="44" spans="1:9" ht="13.5" customHeight="1" x14ac:dyDescent="0.25">
      <c r="A44" s="79">
        <f t="shared" si="2"/>
        <v>38</v>
      </c>
      <c r="B44" s="64" t="s">
        <v>243</v>
      </c>
      <c r="C44" s="365"/>
      <c r="D44" s="365"/>
      <c r="E44" s="365">
        <v>6</v>
      </c>
      <c r="F44" s="222">
        <f t="shared" ref="F44" si="26">SUM(C44:E44)</f>
        <v>6</v>
      </c>
      <c r="G44" s="221"/>
      <c r="H44" s="221">
        <v>12</v>
      </c>
      <c r="I44" s="222">
        <f t="shared" si="4"/>
        <v>12</v>
      </c>
    </row>
    <row r="45" spans="1:9" ht="13.5" customHeight="1" x14ac:dyDescent="0.25">
      <c r="A45" s="79">
        <f t="shared" si="2"/>
        <v>39</v>
      </c>
      <c r="B45" s="64" t="s">
        <v>244</v>
      </c>
      <c r="C45" s="365">
        <v>1</v>
      </c>
      <c r="D45" s="365">
        <v>5</v>
      </c>
      <c r="E45" s="365"/>
      <c r="F45" s="222">
        <f t="shared" si="1"/>
        <v>6</v>
      </c>
      <c r="G45" s="221"/>
      <c r="H45" s="221">
        <v>1</v>
      </c>
      <c r="I45" s="222">
        <f t="shared" si="4"/>
        <v>1</v>
      </c>
    </row>
    <row r="46" spans="1:9" ht="13.5" customHeight="1" x14ac:dyDescent="0.25">
      <c r="A46" s="79">
        <f t="shared" si="2"/>
        <v>40</v>
      </c>
      <c r="B46" s="64" t="s">
        <v>156</v>
      </c>
      <c r="C46" s="365"/>
      <c r="D46" s="365">
        <v>1</v>
      </c>
      <c r="E46" s="365">
        <v>5</v>
      </c>
      <c r="F46" s="222">
        <f t="shared" ref="F46" si="27">SUM(C46:E46)</f>
        <v>6</v>
      </c>
      <c r="G46" s="221"/>
      <c r="H46" s="221"/>
      <c r="I46" s="222">
        <f t="shared" si="4"/>
        <v>0</v>
      </c>
    </row>
    <row r="47" spans="1:9" s="28" customFormat="1" ht="13.5" customHeight="1" x14ac:dyDescent="0.25">
      <c r="A47" s="173"/>
      <c r="B47" s="173"/>
      <c r="I47" s="237"/>
    </row>
    <row r="48" spans="1:9" s="28" customFormat="1" ht="13.5" customHeight="1" x14ac:dyDescent="0.25">
      <c r="A48" s="174">
        <v>1</v>
      </c>
      <c r="B48" s="171" t="s">
        <v>115</v>
      </c>
      <c r="C48" s="365"/>
      <c r="D48" s="365"/>
      <c r="E48" s="365"/>
      <c r="F48" s="222">
        <f t="shared" si="1"/>
        <v>0</v>
      </c>
      <c r="G48" s="221"/>
      <c r="H48" s="221">
        <v>1</v>
      </c>
      <c r="I48" s="222">
        <f>G48+H48</f>
        <v>1</v>
      </c>
    </row>
    <row r="49" spans="1:9" ht="16.5" x14ac:dyDescent="0.25">
      <c r="A49" s="75"/>
      <c r="B49" s="89" t="s">
        <v>109</v>
      </c>
      <c r="C49" s="115"/>
      <c r="D49" s="169"/>
      <c r="E49" s="90"/>
      <c r="F49" s="119"/>
      <c r="G49" s="119" t="s">
        <v>107</v>
      </c>
    </row>
    <row r="50" spans="1:9" ht="14.25" customHeight="1" x14ac:dyDescent="0.25">
      <c r="A50" s="75"/>
      <c r="B50" s="46"/>
      <c r="C50" s="115"/>
      <c r="D50" s="170"/>
      <c r="E50" s="90"/>
      <c r="F50" s="170"/>
      <c r="G50" s="119" t="s">
        <v>108</v>
      </c>
    </row>
    <row r="51" spans="1:9" x14ac:dyDescent="0.25">
      <c r="A51" s="75"/>
      <c r="B51" s="67"/>
      <c r="C51" s="66"/>
      <c r="D51" s="66"/>
      <c r="E51" s="66"/>
      <c r="F51" s="66"/>
      <c r="G51" s="67"/>
    </row>
    <row r="52" spans="1:9" x14ac:dyDescent="0.25">
      <c r="A52" s="75"/>
      <c r="B52" s="67" t="s">
        <v>164</v>
      </c>
      <c r="C52" s="66"/>
      <c r="D52" s="66"/>
      <c r="E52" s="66"/>
      <c r="F52" s="66"/>
      <c r="G52" s="67" t="s">
        <v>165</v>
      </c>
      <c r="H52" s="66"/>
      <c r="I52" s="66"/>
    </row>
    <row r="53" spans="1:9" ht="16.5" x14ac:dyDescent="0.25">
      <c r="A53" s="75"/>
      <c r="B53" s="73"/>
      <c r="C53"/>
      <c r="D53" s="76"/>
      <c r="F53" s="76"/>
      <c r="G53" s="73"/>
    </row>
    <row r="54" spans="1:9" ht="16.5" x14ac:dyDescent="0.25">
      <c r="A54" s="75"/>
      <c r="B54" s="74" t="s">
        <v>110</v>
      </c>
      <c r="C54"/>
      <c r="D54" s="76"/>
      <c r="F54" s="76"/>
      <c r="G54" s="119" t="str">
        <f>'Đội ngũ'!$V$37</f>
        <v xml:space="preserve">Nguyễn Huỳnh Long </v>
      </c>
    </row>
  </sheetData>
  <mergeCells count="2">
    <mergeCell ref="C4:F4"/>
    <mergeCell ref="G4:I4"/>
  </mergeCells>
  <pageMargins left="1.2204724409448819" right="0.86614173228346458" top="0.29527559055118113" bottom="0.3149606299212598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4"/>
  <sheetViews>
    <sheetView showZeros="0" workbookViewId="0">
      <pane xSplit="2" ySplit="6" topLeftCell="C7" activePane="bottomRight" state="frozen"/>
      <selection pane="topRight" activeCell="C1" sqref="C1"/>
      <selection pane="bottomLeft" activeCell="A7" sqref="A7"/>
      <selection pane="bottomRight" activeCell="C7" sqref="C7"/>
    </sheetView>
  </sheetViews>
  <sheetFormatPr defaultColWidth="9" defaultRowHeight="12.75" x14ac:dyDescent="0.2"/>
  <cols>
    <col min="1" max="1" width="2.77734375" style="16" bestFit="1" customWidth="1"/>
    <col min="2" max="2" width="12.77734375" style="16" customWidth="1"/>
    <col min="3" max="3" width="12" style="16" customWidth="1"/>
    <col min="4" max="4" width="5.109375" style="16" customWidth="1"/>
    <col min="5" max="5" width="7.77734375" style="16" customWidth="1"/>
    <col min="6" max="6" width="6.21875" style="16" customWidth="1"/>
    <col min="7" max="7" width="9" style="16"/>
    <col min="8" max="8" width="11.77734375" style="16" customWidth="1"/>
    <col min="9" max="9" width="4.88671875" style="16" customWidth="1"/>
    <col min="10" max="16384" width="9" style="16"/>
  </cols>
  <sheetData>
    <row r="1" spans="1:9" x14ac:dyDescent="0.2">
      <c r="A1" s="17" t="s">
        <v>65</v>
      </c>
    </row>
    <row r="2" spans="1:9" x14ac:dyDescent="0.2">
      <c r="D2" s="5" t="s">
        <v>34</v>
      </c>
      <c r="E2" s="5"/>
    </row>
    <row r="3" spans="1:9" x14ac:dyDescent="0.2">
      <c r="D3" s="5" t="str">
        <f>'Đội ngũ'!$Q$1</f>
        <v>NĂM HỌC 2020 - 2021</v>
      </c>
      <c r="E3" s="5"/>
    </row>
    <row r="4" spans="1:9" s="186" customFormat="1" ht="17.25" customHeight="1" x14ac:dyDescent="0.2">
      <c r="A4" s="26"/>
      <c r="B4" s="26"/>
      <c r="C4" s="664" t="s">
        <v>31</v>
      </c>
      <c r="D4" s="689" t="s">
        <v>35</v>
      </c>
      <c r="E4" s="690"/>
      <c r="F4" s="690"/>
      <c r="G4" s="691"/>
      <c r="H4" s="664" t="s">
        <v>69</v>
      </c>
      <c r="I4" s="142"/>
    </row>
    <row r="5" spans="1:9" ht="15.6" customHeight="1" x14ac:dyDescent="0.2">
      <c r="A5" s="182" t="s">
        <v>29</v>
      </c>
      <c r="B5" s="84" t="s">
        <v>55</v>
      </c>
      <c r="C5" s="665"/>
      <c r="D5" s="657" t="s">
        <v>0</v>
      </c>
      <c r="E5" s="658"/>
      <c r="F5" s="692" t="s">
        <v>5</v>
      </c>
      <c r="G5" s="692"/>
      <c r="H5" s="693"/>
    </row>
    <row r="6" spans="1:9" ht="13.9" customHeight="1" x14ac:dyDescent="0.2">
      <c r="A6" s="86"/>
      <c r="B6" s="87"/>
      <c r="C6" s="187">
        <f>SUM(C$7:C$46)</f>
        <v>1348</v>
      </c>
      <c r="D6" s="187">
        <f>SUM(D$7:D$46)</f>
        <v>36</v>
      </c>
      <c r="E6" s="188">
        <f>D6/$C6</f>
        <v>2.6706231454005934E-2</v>
      </c>
      <c r="F6" s="187">
        <f>SUM(F$7:F$46)</f>
        <v>495</v>
      </c>
      <c r="G6" s="188">
        <f>F6/$C6</f>
        <v>0.3672106824925816</v>
      </c>
      <c r="H6" s="95"/>
    </row>
    <row r="7" spans="1:9" ht="12.6" customHeight="1" x14ac:dyDescent="0.2">
      <c r="A7" s="189">
        <v>1</v>
      </c>
      <c r="B7" s="120" t="s">
        <v>72</v>
      </c>
      <c r="C7" s="383">
        <f>'Đội ngũ'!M7</f>
        <v>38</v>
      </c>
      <c r="D7" s="382"/>
      <c r="E7" s="190">
        <f t="shared" ref="E7:G48" si="0">D7/$C7</f>
        <v>0</v>
      </c>
      <c r="F7" s="383">
        <v>22</v>
      </c>
      <c r="G7" s="190">
        <f t="shared" si="0"/>
        <v>0.57894736842105265</v>
      </c>
      <c r="H7" s="95"/>
    </row>
    <row r="8" spans="1:9" ht="12.6" customHeight="1" x14ac:dyDescent="0.2">
      <c r="A8" s="185">
        <f t="shared" ref="A8:A46" si="1">A7+1</f>
        <v>2</v>
      </c>
      <c r="B8" s="51" t="s">
        <v>73</v>
      </c>
      <c r="C8" s="383">
        <f>'Đội ngũ'!M8</f>
        <v>63</v>
      </c>
      <c r="D8" s="382"/>
      <c r="E8" s="190">
        <f t="shared" si="0"/>
        <v>0</v>
      </c>
      <c r="F8" s="383">
        <v>35</v>
      </c>
      <c r="G8" s="190">
        <f t="shared" si="0"/>
        <v>0.55555555555555558</v>
      </c>
      <c r="H8" s="95"/>
    </row>
    <row r="9" spans="1:9" ht="12.6" customHeight="1" x14ac:dyDescent="0.2">
      <c r="A9" s="185">
        <f t="shared" si="1"/>
        <v>3</v>
      </c>
      <c r="B9" s="64" t="s">
        <v>168</v>
      </c>
      <c r="C9" s="383">
        <f>'Đội ngũ'!M9</f>
        <v>32</v>
      </c>
      <c r="D9" s="382"/>
      <c r="E9" s="190">
        <f t="shared" si="0"/>
        <v>0</v>
      </c>
      <c r="F9" s="383">
        <v>17</v>
      </c>
      <c r="G9" s="190">
        <f t="shared" si="0"/>
        <v>0.53125</v>
      </c>
      <c r="H9" s="95"/>
    </row>
    <row r="10" spans="1:9" ht="12.6" customHeight="1" x14ac:dyDescent="0.2">
      <c r="A10" s="185">
        <f t="shared" si="1"/>
        <v>4</v>
      </c>
      <c r="B10" s="64" t="s">
        <v>104</v>
      </c>
      <c r="C10" s="383">
        <f>'Đội ngũ'!M10</f>
        <v>47</v>
      </c>
      <c r="D10" s="382"/>
      <c r="E10" s="190">
        <f t="shared" si="0"/>
        <v>0</v>
      </c>
      <c r="F10" s="383">
        <v>21</v>
      </c>
      <c r="G10" s="190">
        <f t="shared" si="0"/>
        <v>0.44680851063829785</v>
      </c>
      <c r="H10" s="95"/>
    </row>
    <row r="11" spans="1:9" ht="12.6" customHeight="1" x14ac:dyDescent="0.2">
      <c r="A11" s="185">
        <f t="shared" si="1"/>
        <v>5</v>
      </c>
      <c r="B11" s="51" t="s">
        <v>74</v>
      </c>
      <c r="C11" s="383">
        <f>'Đội ngũ'!M11</f>
        <v>19</v>
      </c>
      <c r="D11" s="382"/>
      <c r="E11" s="190">
        <f t="shared" si="0"/>
        <v>0</v>
      </c>
      <c r="F11" s="383"/>
      <c r="G11" s="190">
        <f t="shared" si="0"/>
        <v>0</v>
      </c>
      <c r="H11" s="95" t="s">
        <v>325</v>
      </c>
    </row>
    <row r="12" spans="1:9" ht="12.6" customHeight="1" x14ac:dyDescent="0.2">
      <c r="A12" s="185">
        <f t="shared" si="1"/>
        <v>6</v>
      </c>
      <c r="B12" s="51" t="s">
        <v>75</v>
      </c>
      <c r="C12" s="383">
        <f>'Đội ngũ'!M12</f>
        <v>44</v>
      </c>
      <c r="D12" s="382"/>
      <c r="E12" s="190">
        <f t="shared" si="0"/>
        <v>0</v>
      </c>
      <c r="F12" s="383">
        <v>7</v>
      </c>
      <c r="G12" s="190">
        <f t="shared" si="0"/>
        <v>0.15909090909090909</v>
      </c>
      <c r="H12" s="95"/>
    </row>
    <row r="13" spans="1:9" ht="12.6" customHeight="1" x14ac:dyDescent="0.2">
      <c r="A13" s="185">
        <f t="shared" si="1"/>
        <v>7</v>
      </c>
      <c r="B13" s="51" t="s">
        <v>76</v>
      </c>
      <c r="C13" s="383">
        <f>'Đội ngũ'!M13</f>
        <v>25</v>
      </c>
      <c r="D13" s="382"/>
      <c r="E13" s="190">
        <f t="shared" si="0"/>
        <v>0</v>
      </c>
      <c r="F13" s="383">
        <v>11</v>
      </c>
      <c r="G13" s="190">
        <f t="shared" si="0"/>
        <v>0.44</v>
      </c>
      <c r="H13" s="95"/>
    </row>
    <row r="14" spans="1:9" ht="12.6" customHeight="1" x14ac:dyDescent="0.2">
      <c r="A14" s="185">
        <f t="shared" si="1"/>
        <v>8</v>
      </c>
      <c r="B14" s="51" t="s">
        <v>77</v>
      </c>
      <c r="C14" s="383">
        <f>'Đội ngũ'!M14</f>
        <v>25</v>
      </c>
      <c r="D14" s="382"/>
      <c r="E14" s="190">
        <f t="shared" si="0"/>
        <v>0</v>
      </c>
      <c r="F14" s="383">
        <v>8</v>
      </c>
      <c r="G14" s="190">
        <f t="shared" si="0"/>
        <v>0.32</v>
      </c>
      <c r="H14" s="95"/>
    </row>
    <row r="15" spans="1:9" ht="12.6" customHeight="1" x14ac:dyDescent="0.2">
      <c r="A15" s="185">
        <f t="shared" si="1"/>
        <v>9</v>
      </c>
      <c r="B15" s="51" t="s">
        <v>78</v>
      </c>
      <c r="C15" s="383">
        <f>'Đội ngũ'!M15</f>
        <v>31</v>
      </c>
      <c r="D15" s="382"/>
      <c r="E15" s="190">
        <f t="shared" si="0"/>
        <v>0</v>
      </c>
      <c r="F15" s="383">
        <v>19</v>
      </c>
      <c r="G15" s="190">
        <f t="shared" si="0"/>
        <v>0.61290322580645162</v>
      </c>
      <c r="H15" s="95"/>
    </row>
    <row r="16" spans="1:9" ht="12.6" customHeight="1" x14ac:dyDescent="0.2">
      <c r="A16" s="185">
        <f t="shared" si="1"/>
        <v>10</v>
      </c>
      <c r="B16" s="51" t="s">
        <v>79</v>
      </c>
      <c r="C16" s="383">
        <f>'Đội ngũ'!M16</f>
        <v>50</v>
      </c>
      <c r="D16" s="427"/>
      <c r="E16" s="428">
        <f t="shared" si="0"/>
        <v>0</v>
      </c>
      <c r="F16" s="427">
        <v>16</v>
      </c>
      <c r="G16" s="190">
        <f t="shared" si="0"/>
        <v>0.32</v>
      </c>
      <c r="H16" s="95"/>
    </row>
    <row r="17" spans="1:8" ht="12.6" customHeight="1" x14ac:dyDescent="0.2">
      <c r="A17" s="185">
        <f t="shared" si="1"/>
        <v>11</v>
      </c>
      <c r="B17" s="64" t="s">
        <v>132</v>
      </c>
      <c r="C17" s="383">
        <f>'Đội ngũ'!M17</f>
        <v>19</v>
      </c>
      <c r="D17" s="382">
        <v>1</v>
      </c>
      <c r="E17" s="190">
        <f>D17/$C17</f>
        <v>5.2631578947368418E-2</v>
      </c>
      <c r="F17" s="383">
        <v>2</v>
      </c>
      <c r="G17" s="190">
        <f t="shared" si="0"/>
        <v>0.10526315789473684</v>
      </c>
      <c r="H17" s="95"/>
    </row>
    <row r="18" spans="1:8" ht="12.6" customHeight="1" x14ac:dyDescent="0.2">
      <c r="A18" s="185">
        <f t="shared" si="1"/>
        <v>12</v>
      </c>
      <c r="B18" s="51" t="s">
        <v>80</v>
      </c>
      <c r="C18" s="383">
        <f>'Đội ngũ'!M18</f>
        <v>44</v>
      </c>
      <c r="D18" s="385"/>
      <c r="E18" s="190">
        <f t="shared" si="0"/>
        <v>0</v>
      </c>
      <c r="F18" s="384">
        <v>15</v>
      </c>
      <c r="G18" s="190">
        <f t="shared" si="0"/>
        <v>0.34090909090909088</v>
      </c>
      <c r="H18" s="95"/>
    </row>
    <row r="19" spans="1:8" ht="12.6" customHeight="1" x14ac:dyDescent="0.2">
      <c r="A19" s="185">
        <f t="shared" si="1"/>
        <v>13</v>
      </c>
      <c r="B19" s="51" t="s">
        <v>81</v>
      </c>
      <c r="C19" s="383">
        <f>'Đội ngũ'!M19</f>
        <v>25</v>
      </c>
      <c r="D19" s="382"/>
      <c r="E19" s="190">
        <f t="shared" si="0"/>
        <v>0</v>
      </c>
      <c r="F19" s="383">
        <v>6</v>
      </c>
      <c r="G19" s="190">
        <f t="shared" si="0"/>
        <v>0.24</v>
      </c>
      <c r="H19" s="95"/>
    </row>
    <row r="20" spans="1:8" ht="12.6" customHeight="1" x14ac:dyDescent="0.2">
      <c r="A20" s="185">
        <f t="shared" si="1"/>
        <v>14</v>
      </c>
      <c r="B20" s="51" t="s">
        <v>82</v>
      </c>
      <c r="C20" s="383">
        <f>'Đội ngũ'!M20</f>
        <v>30</v>
      </c>
      <c r="D20" s="382"/>
      <c r="E20" s="190">
        <v>0</v>
      </c>
      <c r="F20" s="382">
        <v>5</v>
      </c>
      <c r="G20" s="190">
        <f t="shared" si="0"/>
        <v>0.16666666666666666</v>
      </c>
      <c r="H20" s="95"/>
    </row>
    <row r="21" spans="1:8" ht="12.6" customHeight="1" x14ac:dyDescent="0.2">
      <c r="A21" s="185">
        <f t="shared" si="1"/>
        <v>15</v>
      </c>
      <c r="B21" s="51" t="s">
        <v>83</v>
      </c>
      <c r="C21" s="383">
        <f>'Đội ngũ'!M21</f>
        <v>37</v>
      </c>
      <c r="D21" s="387"/>
      <c r="E21" s="190">
        <f t="shared" si="0"/>
        <v>0</v>
      </c>
      <c r="F21" s="386">
        <v>5</v>
      </c>
      <c r="G21" s="190">
        <f t="shared" si="0"/>
        <v>0.13513513513513514</v>
      </c>
      <c r="H21" s="95"/>
    </row>
    <row r="22" spans="1:8" ht="12.6" customHeight="1" x14ac:dyDescent="0.2">
      <c r="A22" s="185">
        <f t="shared" si="1"/>
        <v>16</v>
      </c>
      <c r="B22" s="51" t="s">
        <v>84</v>
      </c>
      <c r="C22" s="383">
        <f>'Đội ngũ'!M22</f>
        <v>37</v>
      </c>
      <c r="D22" s="382"/>
      <c r="E22" s="190">
        <f t="shared" si="0"/>
        <v>0</v>
      </c>
      <c r="F22" s="383">
        <v>12</v>
      </c>
      <c r="G22" s="190">
        <f t="shared" si="0"/>
        <v>0.32432432432432434</v>
      </c>
      <c r="H22" s="95"/>
    </row>
    <row r="23" spans="1:8" ht="12.6" customHeight="1" x14ac:dyDescent="0.2">
      <c r="A23" s="185">
        <f t="shared" si="1"/>
        <v>17</v>
      </c>
      <c r="B23" s="51" t="s">
        <v>85</v>
      </c>
      <c r="C23" s="383">
        <f>'Đội ngũ'!M23</f>
        <v>22</v>
      </c>
      <c r="D23" s="382">
        <v>3</v>
      </c>
      <c r="E23" s="190">
        <f t="shared" si="0"/>
        <v>0.13636363636363635</v>
      </c>
      <c r="F23" s="383">
        <v>12</v>
      </c>
      <c r="G23" s="190">
        <f t="shared" si="0"/>
        <v>0.54545454545454541</v>
      </c>
      <c r="H23" s="95"/>
    </row>
    <row r="24" spans="1:8" ht="12.6" customHeight="1" x14ac:dyDescent="0.2">
      <c r="A24" s="185">
        <f t="shared" si="1"/>
        <v>18</v>
      </c>
      <c r="B24" s="51" t="s">
        <v>86</v>
      </c>
      <c r="C24" s="383">
        <f>'Đội ngũ'!M24</f>
        <v>41</v>
      </c>
      <c r="D24" s="387"/>
      <c r="E24" s="190">
        <f t="shared" si="0"/>
        <v>0</v>
      </c>
      <c r="F24" s="386">
        <v>11</v>
      </c>
      <c r="G24" s="190">
        <f t="shared" si="0"/>
        <v>0.26829268292682928</v>
      </c>
      <c r="H24" s="95"/>
    </row>
    <row r="25" spans="1:8" ht="12.6" customHeight="1" x14ac:dyDescent="0.2">
      <c r="A25" s="185">
        <f t="shared" si="1"/>
        <v>19</v>
      </c>
      <c r="B25" s="51" t="s">
        <v>87</v>
      </c>
      <c r="C25" s="383">
        <f>'Đội ngũ'!M25</f>
        <v>38</v>
      </c>
      <c r="D25" s="382">
        <v>2</v>
      </c>
      <c r="E25" s="190">
        <f t="shared" si="0"/>
        <v>5.2631578947368418E-2</v>
      </c>
      <c r="F25" s="383">
        <v>2</v>
      </c>
      <c r="G25" s="190">
        <f t="shared" si="0"/>
        <v>5.2631578947368418E-2</v>
      </c>
      <c r="H25" s="95"/>
    </row>
    <row r="26" spans="1:8" ht="12.6" customHeight="1" x14ac:dyDescent="0.2">
      <c r="A26" s="185">
        <f t="shared" si="1"/>
        <v>20</v>
      </c>
      <c r="B26" s="51" t="s">
        <v>88</v>
      </c>
      <c r="C26" s="383">
        <f>'Đội ngũ'!M26</f>
        <v>27</v>
      </c>
      <c r="D26" s="382"/>
      <c r="E26" s="190">
        <f t="shared" si="0"/>
        <v>0</v>
      </c>
      <c r="F26" s="383"/>
      <c r="G26" s="190">
        <f t="shared" si="0"/>
        <v>0</v>
      </c>
      <c r="H26" s="95" t="s">
        <v>325</v>
      </c>
    </row>
    <row r="27" spans="1:8" ht="12.6" customHeight="1" x14ac:dyDescent="0.2">
      <c r="A27" s="185">
        <f t="shared" si="1"/>
        <v>21</v>
      </c>
      <c r="B27" s="64" t="s">
        <v>241</v>
      </c>
      <c r="C27" s="383">
        <f>'Đội ngũ'!M27</f>
        <v>21</v>
      </c>
      <c r="D27" s="382"/>
      <c r="E27" s="190">
        <f t="shared" si="0"/>
        <v>0</v>
      </c>
      <c r="F27" s="383">
        <v>14</v>
      </c>
      <c r="G27" s="190">
        <f t="shared" si="0"/>
        <v>0.66666666666666663</v>
      </c>
      <c r="H27" s="95"/>
    </row>
    <row r="28" spans="1:8" ht="12.6" customHeight="1" x14ac:dyDescent="0.2">
      <c r="A28" s="185">
        <f t="shared" si="1"/>
        <v>22</v>
      </c>
      <c r="B28" s="51" t="s">
        <v>89</v>
      </c>
      <c r="C28" s="383">
        <f>'Đội ngũ'!M28</f>
        <v>20</v>
      </c>
      <c r="D28" s="382"/>
      <c r="E28" s="190">
        <f t="shared" si="0"/>
        <v>0</v>
      </c>
      <c r="F28" s="382">
        <v>12</v>
      </c>
      <c r="G28" s="190">
        <f t="shared" si="0"/>
        <v>0.6</v>
      </c>
      <c r="H28" s="95"/>
    </row>
    <row r="29" spans="1:8" ht="12.6" customHeight="1" x14ac:dyDescent="0.2">
      <c r="A29" s="185">
        <f t="shared" si="1"/>
        <v>23</v>
      </c>
      <c r="B29" s="51" t="s">
        <v>90</v>
      </c>
      <c r="C29" s="383">
        <f>'Đội ngũ'!M29</f>
        <v>16</v>
      </c>
      <c r="D29" s="382">
        <v>2</v>
      </c>
      <c r="E29" s="190">
        <f t="shared" si="0"/>
        <v>0.125</v>
      </c>
      <c r="F29" s="382">
        <v>7</v>
      </c>
      <c r="G29" s="190">
        <f t="shared" si="0"/>
        <v>0.4375</v>
      </c>
      <c r="H29" s="95"/>
    </row>
    <row r="30" spans="1:8" ht="12.6" customHeight="1" x14ac:dyDescent="0.2">
      <c r="A30" s="185">
        <f t="shared" si="1"/>
        <v>24</v>
      </c>
      <c r="B30" s="51" t="s">
        <v>91</v>
      </c>
      <c r="C30" s="383">
        <f>'Đội ngũ'!M30</f>
        <v>40</v>
      </c>
      <c r="D30" s="382">
        <v>27</v>
      </c>
      <c r="E30" s="190">
        <f t="shared" si="0"/>
        <v>0.67500000000000004</v>
      </c>
      <c r="F30" s="383">
        <v>24</v>
      </c>
      <c r="G30" s="190">
        <f t="shared" si="0"/>
        <v>0.6</v>
      </c>
      <c r="H30" s="95"/>
    </row>
    <row r="31" spans="1:8" ht="12.6" customHeight="1" x14ac:dyDescent="0.2">
      <c r="A31" s="185">
        <f t="shared" si="1"/>
        <v>25</v>
      </c>
      <c r="B31" s="51" t="s">
        <v>92</v>
      </c>
      <c r="C31" s="383">
        <f>'Đội ngũ'!M31</f>
        <v>38</v>
      </c>
      <c r="D31" s="382"/>
      <c r="E31" s="190">
        <f t="shared" si="0"/>
        <v>0</v>
      </c>
      <c r="F31" s="383">
        <v>23</v>
      </c>
      <c r="G31" s="190">
        <f t="shared" si="0"/>
        <v>0.60526315789473684</v>
      </c>
      <c r="H31" s="95"/>
    </row>
    <row r="32" spans="1:8" ht="12.6" customHeight="1" x14ac:dyDescent="0.2">
      <c r="A32" s="185">
        <f t="shared" si="1"/>
        <v>26</v>
      </c>
      <c r="B32" s="51" t="s">
        <v>93</v>
      </c>
      <c r="C32" s="383">
        <f>'Đội ngũ'!M32</f>
        <v>33</v>
      </c>
      <c r="D32" s="382"/>
      <c r="E32" s="190">
        <f t="shared" si="0"/>
        <v>0</v>
      </c>
      <c r="F32" s="383">
        <v>20</v>
      </c>
      <c r="G32" s="190">
        <f t="shared" si="0"/>
        <v>0.60606060606060608</v>
      </c>
      <c r="H32" s="95"/>
    </row>
    <row r="33" spans="1:8" ht="12.6" customHeight="1" x14ac:dyDescent="0.2">
      <c r="A33" s="185">
        <f t="shared" si="1"/>
        <v>27</v>
      </c>
      <c r="B33" s="51" t="s">
        <v>94</v>
      </c>
      <c r="C33" s="383">
        <f>'Đội ngũ'!M33</f>
        <v>22</v>
      </c>
      <c r="D33" s="382"/>
      <c r="E33" s="190">
        <f t="shared" si="0"/>
        <v>0</v>
      </c>
      <c r="F33" s="383">
        <v>9</v>
      </c>
      <c r="G33" s="190">
        <f t="shared" si="0"/>
        <v>0.40909090909090912</v>
      </c>
      <c r="H33" s="95"/>
    </row>
    <row r="34" spans="1:8" ht="12.6" customHeight="1" x14ac:dyDescent="0.2">
      <c r="A34" s="185">
        <f t="shared" si="1"/>
        <v>28</v>
      </c>
      <c r="B34" s="51" t="s">
        <v>95</v>
      </c>
      <c r="C34" s="383">
        <f>'Đội ngũ'!M34</f>
        <v>25</v>
      </c>
      <c r="D34" s="382"/>
      <c r="E34" s="190">
        <f t="shared" si="0"/>
        <v>0</v>
      </c>
      <c r="F34" s="382">
        <v>4</v>
      </c>
      <c r="G34" s="190">
        <f t="shared" si="0"/>
        <v>0.16</v>
      </c>
      <c r="H34" s="95"/>
    </row>
    <row r="35" spans="1:8" ht="12.6" customHeight="1" x14ac:dyDescent="0.2">
      <c r="A35" s="185">
        <f t="shared" si="1"/>
        <v>29</v>
      </c>
      <c r="B35" s="51" t="s">
        <v>96</v>
      </c>
      <c r="C35" s="383">
        <f>'Đội ngũ'!M35</f>
        <v>28</v>
      </c>
      <c r="D35" s="382"/>
      <c r="E35" s="190">
        <f t="shared" si="0"/>
        <v>0</v>
      </c>
      <c r="F35" s="382">
        <v>2</v>
      </c>
      <c r="G35" s="190">
        <f t="shared" si="0"/>
        <v>7.1428571428571425E-2</v>
      </c>
      <c r="H35" s="95"/>
    </row>
    <row r="36" spans="1:8" ht="12.6" customHeight="1" x14ac:dyDescent="0.2">
      <c r="A36" s="185">
        <f t="shared" si="1"/>
        <v>30</v>
      </c>
      <c r="B36" s="51" t="s">
        <v>97</v>
      </c>
      <c r="C36" s="383">
        <f>'Đội ngũ'!M36</f>
        <v>35</v>
      </c>
      <c r="D36" s="382"/>
      <c r="E36" s="190">
        <f t="shared" si="0"/>
        <v>0</v>
      </c>
      <c r="F36" s="383">
        <v>20</v>
      </c>
      <c r="G36" s="190">
        <f t="shared" si="0"/>
        <v>0.5714285714285714</v>
      </c>
      <c r="H36" s="95"/>
    </row>
    <row r="37" spans="1:8" ht="12.6" customHeight="1" x14ac:dyDescent="0.2">
      <c r="A37" s="185">
        <f t="shared" si="1"/>
        <v>31</v>
      </c>
      <c r="B37" s="51" t="s">
        <v>98</v>
      </c>
      <c r="C37" s="383">
        <f>'Đội ngũ'!M37</f>
        <v>30</v>
      </c>
      <c r="D37" s="382">
        <v>1</v>
      </c>
      <c r="E37" s="190">
        <f t="shared" si="0"/>
        <v>3.3333333333333333E-2</v>
      </c>
      <c r="F37" s="383">
        <v>19</v>
      </c>
      <c r="G37" s="190">
        <f t="shared" si="0"/>
        <v>0.6333333333333333</v>
      </c>
      <c r="H37" s="95"/>
    </row>
    <row r="38" spans="1:8" ht="12.6" customHeight="1" x14ac:dyDescent="0.2">
      <c r="A38" s="185">
        <f t="shared" si="1"/>
        <v>32</v>
      </c>
      <c r="B38" s="51" t="s">
        <v>99</v>
      </c>
      <c r="C38" s="383">
        <f>'Đội ngũ'!M38</f>
        <v>40</v>
      </c>
      <c r="D38" s="382"/>
      <c r="E38" s="190">
        <f t="shared" si="0"/>
        <v>0</v>
      </c>
      <c r="F38" s="383">
        <v>13</v>
      </c>
      <c r="G38" s="190">
        <f t="shared" si="0"/>
        <v>0.32500000000000001</v>
      </c>
      <c r="H38" s="95"/>
    </row>
    <row r="39" spans="1:8" ht="12.6" customHeight="1" x14ac:dyDescent="0.2">
      <c r="A39" s="185">
        <f t="shared" si="1"/>
        <v>33</v>
      </c>
      <c r="B39" s="51" t="s">
        <v>100</v>
      </c>
      <c r="C39" s="383">
        <f>'Đội ngũ'!M39</f>
        <v>43</v>
      </c>
      <c r="D39" s="382"/>
      <c r="E39" s="190">
        <f t="shared" si="0"/>
        <v>0</v>
      </c>
      <c r="F39" s="383">
        <v>15</v>
      </c>
      <c r="G39" s="190">
        <f t="shared" si="0"/>
        <v>0.34883720930232559</v>
      </c>
      <c r="H39" s="95"/>
    </row>
    <row r="40" spans="1:8" ht="12.6" customHeight="1" x14ac:dyDescent="0.2">
      <c r="A40" s="185">
        <f t="shared" si="1"/>
        <v>34</v>
      </c>
      <c r="B40" s="51" t="s">
        <v>101</v>
      </c>
      <c r="C40" s="383">
        <f>'Đội ngũ'!M40</f>
        <v>50</v>
      </c>
      <c r="D40" s="382"/>
      <c r="E40" s="190">
        <f t="shared" si="0"/>
        <v>0</v>
      </c>
      <c r="F40" s="383">
        <v>15</v>
      </c>
      <c r="G40" s="190">
        <f t="shared" si="0"/>
        <v>0.3</v>
      </c>
      <c r="H40" s="95"/>
    </row>
    <row r="41" spans="1:8" ht="12.6" customHeight="1" x14ac:dyDescent="0.2">
      <c r="A41" s="185">
        <f t="shared" si="1"/>
        <v>35</v>
      </c>
      <c r="B41" s="51" t="s">
        <v>102</v>
      </c>
      <c r="C41" s="383">
        <f>'Đội ngũ'!M41</f>
        <v>23</v>
      </c>
      <c r="D41" s="382"/>
      <c r="E41" s="190">
        <f t="shared" si="0"/>
        <v>0</v>
      </c>
      <c r="F41" s="383">
        <v>6</v>
      </c>
      <c r="G41" s="190">
        <f t="shared" si="0"/>
        <v>0.2608695652173913</v>
      </c>
      <c r="H41" s="95"/>
    </row>
    <row r="42" spans="1:8" ht="12.6" customHeight="1" x14ac:dyDescent="0.2">
      <c r="A42" s="185">
        <f t="shared" si="1"/>
        <v>36</v>
      </c>
      <c r="B42" s="51" t="s">
        <v>103</v>
      </c>
      <c r="C42" s="383">
        <f>'Đội ngũ'!M42</f>
        <v>40</v>
      </c>
      <c r="D42" s="382"/>
      <c r="E42" s="190">
        <f t="shared" si="0"/>
        <v>0</v>
      </c>
      <c r="F42" s="382">
        <v>10</v>
      </c>
      <c r="G42" s="190">
        <f t="shared" si="0"/>
        <v>0.25</v>
      </c>
      <c r="H42" s="95"/>
    </row>
    <row r="43" spans="1:8" ht="12.6" customHeight="1" x14ac:dyDescent="0.2">
      <c r="A43" s="185">
        <f t="shared" si="1"/>
        <v>37</v>
      </c>
      <c r="B43" s="64" t="s">
        <v>242</v>
      </c>
      <c r="C43" s="383">
        <f>'Đội ngũ'!M43</f>
        <v>42</v>
      </c>
      <c r="D43" s="382"/>
      <c r="E43" s="190">
        <f t="shared" si="0"/>
        <v>0</v>
      </c>
      <c r="F43" s="383">
        <v>25</v>
      </c>
      <c r="G43" s="190">
        <f t="shared" si="0"/>
        <v>0.59523809523809523</v>
      </c>
      <c r="H43" s="95"/>
    </row>
    <row r="44" spans="1:8" ht="12.6" customHeight="1" x14ac:dyDescent="0.2">
      <c r="A44" s="185">
        <f t="shared" si="1"/>
        <v>38</v>
      </c>
      <c r="B44" s="64" t="s">
        <v>243</v>
      </c>
      <c r="C44" s="383">
        <f>'Đội ngũ'!M44</f>
        <v>45</v>
      </c>
      <c r="D44" s="382"/>
      <c r="E44" s="190">
        <f t="shared" si="0"/>
        <v>0</v>
      </c>
      <c r="F44" s="383">
        <v>8</v>
      </c>
      <c r="G44" s="190">
        <f t="shared" si="0"/>
        <v>0.17777777777777778</v>
      </c>
      <c r="H44" s="95"/>
    </row>
    <row r="45" spans="1:8" ht="12.6" customHeight="1" x14ac:dyDescent="0.2">
      <c r="A45" s="185">
        <f t="shared" si="1"/>
        <v>39</v>
      </c>
      <c r="B45" s="64" t="s">
        <v>244</v>
      </c>
      <c r="C45" s="383">
        <f>'Đội ngũ'!M45</f>
        <v>33</v>
      </c>
      <c r="D45" s="382"/>
      <c r="E45" s="190">
        <f t="shared" si="0"/>
        <v>0</v>
      </c>
      <c r="F45" s="383">
        <v>22</v>
      </c>
      <c r="G45" s="190">
        <f t="shared" si="0"/>
        <v>0.66666666666666663</v>
      </c>
      <c r="H45" s="95"/>
    </row>
    <row r="46" spans="1:8" ht="12.6" customHeight="1" x14ac:dyDescent="0.2">
      <c r="A46" s="185">
        <f t="shared" si="1"/>
        <v>40</v>
      </c>
      <c r="B46" s="64" t="s">
        <v>156</v>
      </c>
      <c r="C46" s="383">
        <f>'Đội ngũ'!M46</f>
        <v>30</v>
      </c>
      <c r="D46" s="382"/>
      <c r="E46" s="190">
        <f t="shared" si="0"/>
        <v>0</v>
      </c>
      <c r="F46" s="383">
        <v>1</v>
      </c>
      <c r="G46" s="190">
        <f t="shared" si="0"/>
        <v>3.3333333333333333E-2</v>
      </c>
      <c r="H46" s="95"/>
    </row>
    <row r="47" spans="1:8" s="26" customFormat="1" ht="10.5" customHeight="1" x14ac:dyDescent="0.2">
      <c r="C47" s="65"/>
      <c r="D47" s="65"/>
      <c r="F47" s="65"/>
    </row>
    <row r="48" spans="1:8" ht="12.75" customHeight="1" x14ac:dyDescent="0.2">
      <c r="A48" s="184">
        <v>1</v>
      </c>
      <c r="B48" s="81" t="str">
        <f>'2 bngày'!B49</f>
        <v>NDTEKT</v>
      </c>
      <c r="C48" s="383">
        <f>'Đội ngũ'!M48</f>
        <v>7</v>
      </c>
      <c r="D48" s="382"/>
      <c r="E48" s="190">
        <f t="shared" si="0"/>
        <v>0</v>
      </c>
      <c r="F48" s="383"/>
      <c r="G48" s="190">
        <f t="shared" si="0"/>
        <v>0</v>
      </c>
      <c r="H48" s="95"/>
    </row>
    <row r="49" spans="2:7" ht="15" customHeight="1" x14ac:dyDescent="0.2">
      <c r="B49" s="89" t="s">
        <v>109</v>
      </c>
      <c r="C49" s="17"/>
      <c r="D49" s="169"/>
      <c r="G49" s="119" t="s">
        <v>107</v>
      </c>
    </row>
    <row r="50" spans="2:7" ht="14.25" customHeight="1" x14ac:dyDescent="0.2">
      <c r="B50" s="46"/>
      <c r="C50" s="17"/>
      <c r="D50" s="170"/>
      <c r="G50" s="119" t="s">
        <v>108</v>
      </c>
    </row>
    <row r="51" spans="2:7" x14ac:dyDescent="0.2">
      <c r="B51" s="119"/>
      <c r="C51" s="17"/>
      <c r="D51" s="170"/>
      <c r="G51" s="119"/>
    </row>
    <row r="52" spans="2:7" x14ac:dyDescent="0.2">
      <c r="B52" s="67" t="s">
        <v>164</v>
      </c>
      <c r="C52" s="66"/>
      <c r="D52" s="66"/>
      <c r="E52" s="66"/>
      <c r="F52" s="66"/>
      <c r="G52" s="67" t="s">
        <v>165</v>
      </c>
    </row>
    <row r="53" spans="2:7" x14ac:dyDescent="0.2">
      <c r="B53" s="65"/>
      <c r="D53" s="66"/>
      <c r="G53" s="65"/>
    </row>
    <row r="54" spans="2:7" ht="13.5" customHeight="1" x14ac:dyDescent="0.2">
      <c r="B54" s="46" t="s">
        <v>110</v>
      </c>
      <c r="D54" s="66"/>
      <c r="G54" s="119" t="str">
        <f>'Đội ngũ'!$V$37</f>
        <v xml:space="preserve">Nguyễn Huỳnh Long </v>
      </c>
    </row>
  </sheetData>
  <mergeCells count="5">
    <mergeCell ref="D4:G4"/>
    <mergeCell ref="D5:E5"/>
    <mergeCell ref="F5:G5"/>
    <mergeCell ref="C4:C5"/>
    <mergeCell ref="H4:H5"/>
  </mergeCells>
  <pageMargins left="1.1811023622047245" right="0.47244094488188981" top="0.59055118110236227" bottom="0.59055118110236227"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Zeros="0" workbookViewId="0">
      <pane xSplit="3" ySplit="6" topLeftCell="D7" activePane="bottomRight" state="frozen"/>
      <selection pane="topRight" activeCell="D1" sqref="D1"/>
      <selection pane="bottomLeft" activeCell="A7" sqref="A7"/>
      <selection pane="bottomRight" activeCell="D7" sqref="D7"/>
    </sheetView>
  </sheetViews>
  <sheetFormatPr defaultRowHeight="11.25" x14ac:dyDescent="0.2"/>
  <cols>
    <col min="1" max="1" width="2.44140625" style="257" customWidth="1"/>
    <col min="2" max="2" width="13.6640625" style="257" customWidth="1"/>
    <col min="3" max="3" width="5.33203125" style="257" customWidth="1"/>
    <col min="4" max="16" width="6.6640625" style="257" customWidth="1"/>
    <col min="17" max="17" width="6.6640625" style="194" customWidth="1"/>
    <col min="18" max="18" width="6" style="257" hidden="1" customWidth="1"/>
    <col min="19" max="20" width="8.88671875" style="257" hidden="1" customWidth="1"/>
    <col min="21" max="21" width="3.109375" style="257" customWidth="1"/>
    <col min="22" max="22" width="5.21875" style="257" customWidth="1"/>
    <col min="23" max="16384" width="8.88671875" style="257"/>
  </cols>
  <sheetData>
    <row r="1" spans="1:22" x14ac:dyDescent="0.2">
      <c r="A1" s="14" t="s">
        <v>65</v>
      </c>
      <c r="B1" s="194"/>
      <c r="C1" s="194"/>
      <c r="I1" s="97" t="s">
        <v>331</v>
      </c>
    </row>
    <row r="2" spans="1:22" x14ac:dyDescent="0.2">
      <c r="A2" s="14"/>
      <c r="B2" s="194"/>
      <c r="C2" s="194"/>
      <c r="I2" s="97" t="str">
        <f>'Đội ngũ'!$Q$1</f>
        <v>NĂM HỌC 2020 - 2021</v>
      </c>
      <c r="K2" s="195"/>
      <c r="L2" s="258"/>
    </row>
    <row r="3" spans="1:22" x14ac:dyDescent="0.2">
      <c r="A3" s="625" t="s">
        <v>29</v>
      </c>
      <c r="B3" s="625" t="s">
        <v>173</v>
      </c>
      <c r="C3" s="694" t="s">
        <v>174</v>
      </c>
      <c r="D3" s="696" t="s">
        <v>251</v>
      </c>
      <c r="E3" s="697"/>
      <c r="F3" s="697"/>
      <c r="G3" s="697"/>
      <c r="H3" s="697"/>
      <c r="I3" s="697"/>
      <c r="J3" s="254"/>
      <c r="K3" s="696" t="s">
        <v>252</v>
      </c>
      <c r="L3" s="697"/>
      <c r="M3" s="697"/>
      <c r="N3" s="697"/>
      <c r="O3" s="697"/>
      <c r="P3" s="697"/>
      <c r="Q3" s="426"/>
    </row>
    <row r="4" spans="1:22" x14ac:dyDescent="0.2">
      <c r="A4" s="627"/>
      <c r="B4" s="627"/>
      <c r="C4" s="695"/>
      <c r="D4" s="255" t="s">
        <v>246</v>
      </c>
      <c r="E4" s="255" t="s">
        <v>247</v>
      </c>
      <c r="F4" s="255" t="s">
        <v>248</v>
      </c>
      <c r="G4" s="255" t="s">
        <v>249</v>
      </c>
      <c r="H4" s="255" t="s">
        <v>250</v>
      </c>
      <c r="I4" s="255" t="s">
        <v>56</v>
      </c>
      <c r="J4" s="255" t="s">
        <v>28</v>
      </c>
      <c r="K4" s="255" t="s">
        <v>246</v>
      </c>
      <c r="L4" s="255" t="s">
        <v>247</v>
      </c>
      <c r="M4" s="255" t="s">
        <v>248</v>
      </c>
      <c r="N4" s="255" t="s">
        <v>249</v>
      </c>
      <c r="O4" s="255" t="s">
        <v>250</v>
      </c>
      <c r="P4" s="255" t="s">
        <v>56</v>
      </c>
      <c r="Q4" s="78" t="s">
        <v>28</v>
      </c>
    </row>
    <row r="5" spans="1:22" x14ac:dyDescent="0.2">
      <c r="A5" s="196"/>
      <c r="B5" s="197" t="s">
        <v>56</v>
      </c>
      <c r="C5" s="127">
        <f>SUM(C7:C46)</f>
        <v>37893</v>
      </c>
      <c r="D5" s="127">
        <f t="shared" ref="D5:I5" si="0">SUM(D7:D46)</f>
        <v>7606</v>
      </c>
      <c r="E5" s="127">
        <f t="shared" si="0"/>
        <v>7667</v>
      </c>
      <c r="F5" s="127">
        <f t="shared" si="0"/>
        <v>8707</v>
      </c>
      <c r="G5" s="127">
        <f t="shared" si="0"/>
        <v>7498</v>
      </c>
      <c r="H5" s="127">
        <f t="shared" si="0"/>
        <v>6047</v>
      </c>
      <c r="I5" s="127">
        <f t="shared" si="0"/>
        <v>37525</v>
      </c>
      <c r="J5" s="127"/>
      <c r="K5" s="127">
        <f t="shared" ref="K5:P5" si="1">SUM(K7:K46)</f>
        <v>7606</v>
      </c>
      <c r="L5" s="127">
        <f t="shared" si="1"/>
        <v>7667</v>
      </c>
      <c r="M5" s="127">
        <f t="shared" si="1"/>
        <v>8707</v>
      </c>
      <c r="N5" s="127">
        <f t="shared" si="1"/>
        <v>7498</v>
      </c>
      <c r="O5" s="127">
        <f t="shared" si="1"/>
        <v>6047</v>
      </c>
      <c r="P5" s="127">
        <f t="shared" si="1"/>
        <v>37525</v>
      </c>
      <c r="Q5" s="127"/>
      <c r="R5" s="98" t="s">
        <v>57</v>
      </c>
      <c r="S5" s="98" t="s">
        <v>253</v>
      </c>
      <c r="T5" s="98" t="s">
        <v>254</v>
      </c>
      <c r="V5" s="257" t="str">
        <f>IF(P5&gt;I5,"Sai số","")</f>
        <v/>
      </c>
    </row>
    <row r="6" spans="1:22" x14ac:dyDescent="0.2">
      <c r="A6" s="196"/>
      <c r="B6" s="197"/>
      <c r="C6" s="127"/>
      <c r="D6" s="198">
        <f>D5/'2 bngày'!$D$6</f>
        <v>0.9696583375828659</v>
      </c>
      <c r="E6" s="198">
        <f>E5/'2 bngày'!$H$6</f>
        <v>0.98941798941798942</v>
      </c>
      <c r="F6" s="198">
        <f>F5/'2 bngày'!$L$6</f>
        <v>0.99622425629290623</v>
      </c>
      <c r="G6" s="198">
        <f>G5/'2 bngày'!$P$6</f>
        <v>0.99893418598454564</v>
      </c>
      <c r="H6" s="198">
        <f>H5/'2 bngày'!$T$6</f>
        <v>0.99884373967624707</v>
      </c>
      <c r="I6" s="415">
        <f>I5/$C$5</f>
        <v>0.99028844377589531</v>
      </c>
      <c r="J6" s="198"/>
      <c r="K6" s="198">
        <f>K5/'2 bngày'!$D$6</f>
        <v>0.9696583375828659</v>
      </c>
      <c r="L6" s="198">
        <f>L5/'2 bngày'!$H$6</f>
        <v>0.98941798941798942</v>
      </c>
      <c r="M6" s="198">
        <f>M5/'2 bngày'!$L$6</f>
        <v>0.99622425629290623</v>
      </c>
      <c r="N6" s="198">
        <f>N5/'2 bngày'!$P$6</f>
        <v>0.99893418598454564</v>
      </c>
      <c r="O6" s="198">
        <f>O5/'2 bngày'!$T$6</f>
        <v>0.99884373967624707</v>
      </c>
      <c r="P6" s="199">
        <f t="shared" ref="P6" si="2">P5/$C$5</f>
        <v>0.99028844377589531</v>
      </c>
      <c r="Q6" s="129"/>
    </row>
    <row r="7" spans="1:22" x14ac:dyDescent="0.2">
      <c r="A7" s="196">
        <v>1</v>
      </c>
      <c r="B7" s="120" t="s">
        <v>72</v>
      </c>
      <c r="C7" s="367">
        <f>'2 bngày'!X7</f>
        <v>1418</v>
      </c>
      <c r="D7" s="78">
        <v>295</v>
      </c>
      <c r="E7" s="78">
        <v>317</v>
      </c>
      <c r="F7" s="78">
        <v>326</v>
      </c>
      <c r="G7" s="78">
        <v>277</v>
      </c>
      <c r="H7" s="78">
        <v>179</v>
      </c>
      <c r="I7" s="127">
        <f>SUM(D7:H7)</f>
        <v>1394</v>
      </c>
      <c r="J7" s="259">
        <f t="shared" ref="J7:J48" si="3">I7/$C7</f>
        <v>0.98307475317348381</v>
      </c>
      <c r="K7" s="256">
        <f>D7</f>
        <v>295</v>
      </c>
      <c r="L7" s="256">
        <f t="shared" ref="L7:L46" si="4">E7</f>
        <v>317</v>
      </c>
      <c r="M7" s="256">
        <f t="shared" ref="M7:M46" si="5">F7</f>
        <v>326</v>
      </c>
      <c r="N7" s="256">
        <f t="shared" ref="N7:N46" si="6">G7</f>
        <v>277</v>
      </c>
      <c r="O7" s="256">
        <f t="shared" ref="O7:O46" si="7">H7</f>
        <v>179</v>
      </c>
      <c r="P7" s="127">
        <f>SUM(K7:O7)</f>
        <v>1394</v>
      </c>
      <c r="Q7" s="259">
        <f t="shared" ref="Q7:Q48" si="8">P7/$C7</f>
        <v>0.98307475317348381</v>
      </c>
      <c r="R7" s="260">
        <f>T7-S7</f>
        <v>0.98876721253424193</v>
      </c>
      <c r="S7" s="260">
        <v>97.318708104814135</v>
      </c>
      <c r="T7" s="260">
        <f>P7/C7*100</f>
        <v>98.307475317348377</v>
      </c>
      <c r="V7" s="257" t="str">
        <f t="shared" ref="V7:V48" si="9">IF(P7&gt;I7,"Sai số","")</f>
        <v/>
      </c>
    </row>
    <row r="8" spans="1:22" x14ac:dyDescent="0.2">
      <c r="A8" s="196">
        <f t="shared" ref="A8:A46" si="10">A7+1</f>
        <v>2</v>
      </c>
      <c r="B8" s="51" t="s">
        <v>73</v>
      </c>
      <c r="C8" s="367">
        <f>'2 bngày'!X8</f>
        <v>1759</v>
      </c>
      <c r="D8" s="78">
        <v>384</v>
      </c>
      <c r="E8" s="78">
        <v>335</v>
      </c>
      <c r="F8" s="78">
        <v>389</v>
      </c>
      <c r="G8" s="78">
        <v>367</v>
      </c>
      <c r="H8" s="78">
        <v>280</v>
      </c>
      <c r="I8" s="127">
        <f t="shared" ref="I8:I46" si="11">SUM(D8:H8)</f>
        <v>1755</v>
      </c>
      <c r="J8" s="259">
        <f t="shared" si="3"/>
        <v>0.99772598067083573</v>
      </c>
      <c r="K8" s="256">
        <f t="shared" ref="K8:K46" si="12">D8</f>
        <v>384</v>
      </c>
      <c r="L8" s="256">
        <f t="shared" si="4"/>
        <v>335</v>
      </c>
      <c r="M8" s="256">
        <f t="shared" si="5"/>
        <v>389</v>
      </c>
      <c r="N8" s="256">
        <f t="shared" si="6"/>
        <v>367</v>
      </c>
      <c r="O8" s="256">
        <f t="shared" si="7"/>
        <v>280</v>
      </c>
      <c r="P8" s="127">
        <f t="shared" ref="P8:P46" si="13">SUM(K8:O8)</f>
        <v>1755</v>
      </c>
      <c r="Q8" s="259">
        <f t="shared" si="8"/>
        <v>0.99772598067083573</v>
      </c>
      <c r="R8" s="260">
        <f>T8-S8</f>
        <v>0.57420127349639927</v>
      </c>
      <c r="S8" s="260">
        <v>99.198396793587179</v>
      </c>
      <c r="T8" s="260">
        <f>P8/C8*100</f>
        <v>99.772598067083578</v>
      </c>
      <c r="V8" s="257" t="str">
        <f t="shared" si="9"/>
        <v/>
      </c>
    </row>
    <row r="9" spans="1:22" x14ac:dyDescent="0.2">
      <c r="A9" s="196">
        <f t="shared" si="10"/>
        <v>3</v>
      </c>
      <c r="B9" s="64" t="s">
        <v>168</v>
      </c>
      <c r="C9" s="367">
        <f>'2 bngày'!X9</f>
        <v>1028</v>
      </c>
      <c r="D9" s="78">
        <v>218</v>
      </c>
      <c r="E9" s="78">
        <v>160</v>
      </c>
      <c r="F9" s="78">
        <v>255</v>
      </c>
      <c r="G9" s="78">
        <v>195</v>
      </c>
      <c r="H9" s="78">
        <v>177</v>
      </c>
      <c r="I9" s="127">
        <f t="shared" si="11"/>
        <v>1005</v>
      </c>
      <c r="J9" s="259">
        <f t="shared" si="3"/>
        <v>0.97762645914396884</v>
      </c>
      <c r="K9" s="256">
        <f t="shared" si="12"/>
        <v>218</v>
      </c>
      <c r="L9" s="256">
        <f t="shared" si="4"/>
        <v>160</v>
      </c>
      <c r="M9" s="256">
        <f t="shared" si="5"/>
        <v>255</v>
      </c>
      <c r="N9" s="256">
        <f t="shared" si="6"/>
        <v>195</v>
      </c>
      <c r="O9" s="256">
        <f t="shared" si="7"/>
        <v>177</v>
      </c>
      <c r="P9" s="127">
        <f t="shared" si="13"/>
        <v>1005</v>
      </c>
      <c r="Q9" s="259">
        <f t="shared" si="8"/>
        <v>0.97762645914396884</v>
      </c>
      <c r="R9" s="260">
        <f t="shared" ref="R9:R46" si="14">T9-S9</f>
        <v>-0.36660578628338669</v>
      </c>
      <c r="S9" s="260">
        <v>98.129251700680271</v>
      </c>
      <c r="T9" s="260">
        <f t="shared" ref="T9:T46" si="15">P9/C9*100</f>
        <v>97.762645914396884</v>
      </c>
      <c r="V9" s="257" t="str">
        <f t="shared" si="9"/>
        <v/>
      </c>
    </row>
    <row r="10" spans="1:22" x14ac:dyDescent="0.2">
      <c r="A10" s="196">
        <f t="shared" si="10"/>
        <v>4</v>
      </c>
      <c r="B10" s="64" t="s">
        <v>104</v>
      </c>
      <c r="C10" s="367">
        <f>'2 bngày'!X10</f>
        <v>1519</v>
      </c>
      <c r="D10" s="78">
        <v>305</v>
      </c>
      <c r="E10" s="78">
        <v>321</v>
      </c>
      <c r="F10" s="78">
        <v>319</v>
      </c>
      <c r="G10" s="78">
        <v>314</v>
      </c>
      <c r="H10" s="78">
        <v>260</v>
      </c>
      <c r="I10" s="127">
        <f t="shared" si="11"/>
        <v>1519</v>
      </c>
      <c r="J10" s="259">
        <f t="shared" si="3"/>
        <v>1</v>
      </c>
      <c r="K10" s="256">
        <f t="shared" si="12"/>
        <v>305</v>
      </c>
      <c r="L10" s="256">
        <f t="shared" si="4"/>
        <v>321</v>
      </c>
      <c r="M10" s="256">
        <f t="shared" si="5"/>
        <v>319</v>
      </c>
      <c r="N10" s="256">
        <f t="shared" si="6"/>
        <v>314</v>
      </c>
      <c r="O10" s="256">
        <f t="shared" si="7"/>
        <v>260</v>
      </c>
      <c r="P10" s="127">
        <f t="shared" si="13"/>
        <v>1519</v>
      </c>
      <c r="Q10" s="259">
        <f t="shared" si="8"/>
        <v>1</v>
      </c>
      <c r="R10" s="260">
        <f t="shared" si="14"/>
        <v>0.96852300242130696</v>
      </c>
      <c r="S10" s="260">
        <v>99.031476997578693</v>
      </c>
      <c r="T10" s="260">
        <f t="shared" si="15"/>
        <v>100</v>
      </c>
      <c r="V10" s="257" t="str">
        <f t="shared" si="9"/>
        <v/>
      </c>
    </row>
    <row r="11" spans="1:22" x14ac:dyDescent="0.2">
      <c r="A11" s="196">
        <f t="shared" si="10"/>
        <v>5</v>
      </c>
      <c r="B11" s="51" t="s">
        <v>74</v>
      </c>
      <c r="C11" s="367">
        <f>'2 bngày'!X11</f>
        <v>595</v>
      </c>
      <c r="D11" s="78">
        <v>117</v>
      </c>
      <c r="E11" s="78">
        <v>105</v>
      </c>
      <c r="F11" s="78">
        <v>143</v>
      </c>
      <c r="G11" s="78">
        <v>104</v>
      </c>
      <c r="H11" s="78">
        <v>115</v>
      </c>
      <c r="I11" s="127">
        <f t="shared" si="11"/>
        <v>584</v>
      </c>
      <c r="J11" s="259">
        <f t="shared" si="3"/>
        <v>0.98151260504201676</v>
      </c>
      <c r="K11" s="256">
        <f t="shared" si="12"/>
        <v>117</v>
      </c>
      <c r="L11" s="256">
        <f t="shared" si="4"/>
        <v>105</v>
      </c>
      <c r="M11" s="256">
        <f t="shared" si="5"/>
        <v>143</v>
      </c>
      <c r="N11" s="256">
        <f t="shared" si="6"/>
        <v>104</v>
      </c>
      <c r="O11" s="256">
        <f t="shared" si="7"/>
        <v>115</v>
      </c>
      <c r="P11" s="127">
        <f t="shared" si="13"/>
        <v>584</v>
      </c>
      <c r="Q11" s="259">
        <f t="shared" si="8"/>
        <v>0.98151260504201676</v>
      </c>
      <c r="R11" s="260">
        <f t="shared" si="14"/>
        <v>-1.2962533079530232</v>
      </c>
      <c r="S11" s="260">
        <v>99.447513812154696</v>
      </c>
      <c r="T11" s="260">
        <f t="shared" si="15"/>
        <v>98.151260504201673</v>
      </c>
      <c r="V11" s="257" t="str">
        <f t="shared" si="9"/>
        <v/>
      </c>
    </row>
    <row r="12" spans="1:22" x14ac:dyDescent="0.2">
      <c r="A12" s="196">
        <f t="shared" si="10"/>
        <v>6</v>
      </c>
      <c r="B12" s="51" t="s">
        <v>75</v>
      </c>
      <c r="C12" s="367">
        <f>'2 bngày'!X12</f>
        <v>1484</v>
      </c>
      <c r="D12" s="78">
        <v>267</v>
      </c>
      <c r="E12" s="78">
        <v>309</v>
      </c>
      <c r="F12" s="78">
        <v>339</v>
      </c>
      <c r="G12" s="78">
        <v>301</v>
      </c>
      <c r="H12" s="78">
        <v>247</v>
      </c>
      <c r="I12" s="127">
        <f t="shared" si="11"/>
        <v>1463</v>
      </c>
      <c r="J12" s="259">
        <f t="shared" si="3"/>
        <v>0.98584905660377353</v>
      </c>
      <c r="K12" s="256">
        <f t="shared" si="12"/>
        <v>267</v>
      </c>
      <c r="L12" s="256">
        <f t="shared" si="4"/>
        <v>309</v>
      </c>
      <c r="M12" s="256">
        <f t="shared" si="5"/>
        <v>339</v>
      </c>
      <c r="N12" s="256">
        <f t="shared" si="6"/>
        <v>301</v>
      </c>
      <c r="O12" s="256">
        <f t="shared" si="7"/>
        <v>247</v>
      </c>
      <c r="P12" s="127">
        <f t="shared" si="13"/>
        <v>1463</v>
      </c>
      <c r="Q12" s="259">
        <f t="shared" si="8"/>
        <v>0.98584905660377353</v>
      </c>
      <c r="R12" s="260">
        <f t="shared" si="14"/>
        <v>-0.65521592016975205</v>
      </c>
      <c r="S12" s="260">
        <v>99.240121580547111</v>
      </c>
      <c r="T12" s="260">
        <f t="shared" si="15"/>
        <v>98.584905660377359</v>
      </c>
      <c r="V12" s="257" t="str">
        <f t="shared" si="9"/>
        <v/>
      </c>
    </row>
    <row r="13" spans="1:22" x14ac:dyDescent="0.2">
      <c r="A13" s="196">
        <f t="shared" si="10"/>
        <v>7</v>
      </c>
      <c r="B13" s="51" t="s">
        <v>76</v>
      </c>
      <c r="C13" s="367">
        <f>'2 bngày'!X13</f>
        <v>592</v>
      </c>
      <c r="D13" s="78">
        <v>112</v>
      </c>
      <c r="E13" s="78">
        <v>117</v>
      </c>
      <c r="F13" s="78">
        <v>137</v>
      </c>
      <c r="G13" s="78">
        <v>122</v>
      </c>
      <c r="H13" s="78">
        <v>103</v>
      </c>
      <c r="I13" s="127">
        <f t="shared" si="11"/>
        <v>591</v>
      </c>
      <c r="J13" s="259">
        <f t="shared" si="3"/>
        <v>0.99831081081081086</v>
      </c>
      <c r="K13" s="256">
        <f t="shared" si="12"/>
        <v>112</v>
      </c>
      <c r="L13" s="256">
        <f t="shared" si="4"/>
        <v>117</v>
      </c>
      <c r="M13" s="256">
        <f t="shared" si="5"/>
        <v>137</v>
      </c>
      <c r="N13" s="256">
        <f t="shared" si="6"/>
        <v>122</v>
      </c>
      <c r="O13" s="256">
        <f t="shared" si="7"/>
        <v>103</v>
      </c>
      <c r="P13" s="127">
        <f t="shared" si="13"/>
        <v>591</v>
      </c>
      <c r="Q13" s="259">
        <f t="shared" si="8"/>
        <v>0.99831081081081086</v>
      </c>
      <c r="R13" s="260">
        <f t="shared" si="14"/>
        <v>1.7657848295695828</v>
      </c>
      <c r="S13" s="260">
        <v>98.065296251511498</v>
      </c>
      <c r="T13" s="260">
        <f t="shared" si="15"/>
        <v>99.831081081081081</v>
      </c>
      <c r="V13" s="257" t="str">
        <f t="shared" si="9"/>
        <v/>
      </c>
    </row>
    <row r="14" spans="1:22" x14ac:dyDescent="0.2">
      <c r="A14" s="196">
        <f t="shared" si="10"/>
        <v>8</v>
      </c>
      <c r="B14" s="51" t="s">
        <v>77</v>
      </c>
      <c r="C14" s="367">
        <f>'2 bngày'!X14</f>
        <v>765</v>
      </c>
      <c r="D14" s="78">
        <v>155</v>
      </c>
      <c r="E14" s="78">
        <v>173</v>
      </c>
      <c r="F14" s="78">
        <v>169</v>
      </c>
      <c r="G14" s="78">
        <v>158</v>
      </c>
      <c r="H14" s="78">
        <v>108</v>
      </c>
      <c r="I14" s="127">
        <f t="shared" si="11"/>
        <v>763</v>
      </c>
      <c r="J14" s="259">
        <f t="shared" si="3"/>
        <v>0.99738562091503269</v>
      </c>
      <c r="K14" s="256">
        <f t="shared" si="12"/>
        <v>155</v>
      </c>
      <c r="L14" s="256">
        <f t="shared" si="4"/>
        <v>173</v>
      </c>
      <c r="M14" s="256">
        <f t="shared" si="5"/>
        <v>169</v>
      </c>
      <c r="N14" s="256">
        <f t="shared" si="6"/>
        <v>158</v>
      </c>
      <c r="O14" s="256">
        <f t="shared" si="7"/>
        <v>108</v>
      </c>
      <c r="P14" s="127">
        <f t="shared" si="13"/>
        <v>763</v>
      </c>
      <c r="Q14" s="259">
        <f t="shared" si="8"/>
        <v>0.99738562091503269</v>
      </c>
      <c r="R14" s="260">
        <f t="shared" si="14"/>
        <v>0.34535820800812189</v>
      </c>
      <c r="S14" s="260">
        <v>99.393203883495147</v>
      </c>
      <c r="T14" s="260">
        <f t="shared" si="15"/>
        <v>99.738562091503269</v>
      </c>
      <c r="V14" s="257" t="str">
        <f t="shared" si="9"/>
        <v/>
      </c>
    </row>
    <row r="15" spans="1:22" x14ac:dyDescent="0.2">
      <c r="A15" s="196">
        <f t="shared" si="10"/>
        <v>9</v>
      </c>
      <c r="B15" s="51" t="s">
        <v>78</v>
      </c>
      <c r="C15" s="367">
        <f>'2 bngày'!X15</f>
        <v>936</v>
      </c>
      <c r="D15" s="78">
        <v>196</v>
      </c>
      <c r="E15" s="78">
        <v>180</v>
      </c>
      <c r="F15" s="78">
        <v>212</v>
      </c>
      <c r="G15" s="78">
        <v>166</v>
      </c>
      <c r="H15" s="78">
        <v>160</v>
      </c>
      <c r="I15" s="127">
        <f t="shared" si="11"/>
        <v>914</v>
      </c>
      <c r="J15" s="259">
        <f t="shared" si="3"/>
        <v>0.97649572649572647</v>
      </c>
      <c r="K15" s="256">
        <f t="shared" si="12"/>
        <v>196</v>
      </c>
      <c r="L15" s="256">
        <f t="shared" si="4"/>
        <v>180</v>
      </c>
      <c r="M15" s="256">
        <f t="shared" si="5"/>
        <v>212</v>
      </c>
      <c r="N15" s="256">
        <f t="shared" si="6"/>
        <v>166</v>
      </c>
      <c r="O15" s="256">
        <f t="shared" si="7"/>
        <v>160</v>
      </c>
      <c r="P15" s="127">
        <f t="shared" si="13"/>
        <v>914</v>
      </c>
      <c r="Q15" s="259">
        <f t="shared" si="8"/>
        <v>0.97649572649572647</v>
      </c>
      <c r="R15" s="260">
        <f t="shared" si="14"/>
        <v>-2.1728074569992941</v>
      </c>
      <c r="S15" s="260">
        <v>99.822380106571941</v>
      </c>
      <c r="T15" s="260">
        <f t="shared" si="15"/>
        <v>97.649572649572647</v>
      </c>
      <c r="V15" s="257" t="str">
        <f t="shared" si="9"/>
        <v/>
      </c>
    </row>
    <row r="16" spans="1:22" x14ac:dyDescent="0.2">
      <c r="A16" s="196">
        <f t="shared" si="10"/>
        <v>10</v>
      </c>
      <c r="B16" s="51" t="s">
        <v>79</v>
      </c>
      <c r="C16" s="367">
        <f>'2 bngày'!X16</f>
        <v>1249</v>
      </c>
      <c r="D16" s="78">
        <v>222</v>
      </c>
      <c r="E16" s="78">
        <v>222</v>
      </c>
      <c r="F16" s="78">
        <v>303</v>
      </c>
      <c r="G16" s="78">
        <v>296</v>
      </c>
      <c r="H16" s="78">
        <v>205</v>
      </c>
      <c r="I16" s="127">
        <f t="shared" si="11"/>
        <v>1248</v>
      </c>
      <c r="J16" s="259">
        <f t="shared" si="3"/>
        <v>0.99919935948759009</v>
      </c>
      <c r="K16" s="256">
        <f t="shared" si="12"/>
        <v>222</v>
      </c>
      <c r="L16" s="256">
        <f t="shared" si="4"/>
        <v>222</v>
      </c>
      <c r="M16" s="256">
        <f t="shared" si="5"/>
        <v>303</v>
      </c>
      <c r="N16" s="256">
        <f t="shared" si="6"/>
        <v>296</v>
      </c>
      <c r="O16" s="256">
        <f t="shared" si="7"/>
        <v>205</v>
      </c>
      <c r="P16" s="127">
        <f t="shared" si="13"/>
        <v>1248</v>
      </c>
      <c r="Q16" s="259">
        <f t="shared" si="8"/>
        <v>0.99919935948759009</v>
      </c>
      <c r="R16" s="260">
        <f t="shared" si="14"/>
        <v>0.72899743743214174</v>
      </c>
      <c r="S16" s="260">
        <v>99.190938511326863</v>
      </c>
      <c r="T16" s="260">
        <f t="shared" si="15"/>
        <v>99.919935948759004</v>
      </c>
      <c r="V16" s="257" t="str">
        <f t="shared" si="9"/>
        <v/>
      </c>
    </row>
    <row r="17" spans="1:22" x14ac:dyDescent="0.2">
      <c r="A17" s="196">
        <f t="shared" si="10"/>
        <v>11</v>
      </c>
      <c r="B17" s="64" t="s">
        <v>132</v>
      </c>
      <c r="C17" s="367">
        <f>'2 bngày'!X17</f>
        <v>605</v>
      </c>
      <c r="D17" s="78">
        <v>125</v>
      </c>
      <c r="E17" s="78">
        <v>146</v>
      </c>
      <c r="F17" s="78">
        <v>172</v>
      </c>
      <c r="G17" s="78">
        <v>78</v>
      </c>
      <c r="H17" s="78">
        <v>78</v>
      </c>
      <c r="I17" s="127">
        <f t="shared" si="11"/>
        <v>599</v>
      </c>
      <c r="J17" s="259">
        <f t="shared" si="3"/>
        <v>0.99008264462809914</v>
      </c>
      <c r="K17" s="256">
        <f t="shared" si="12"/>
        <v>125</v>
      </c>
      <c r="L17" s="256">
        <f t="shared" si="4"/>
        <v>146</v>
      </c>
      <c r="M17" s="256">
        <f t="shared" si="5"/>
        <v>172</v>
      </c>
      <c r="N17" s="256">
        <f t="shared" si="6"/>
        <v>78</v>
      </c>
      <c r="O17" s="256">
        <f t="shared" si="7"/>
        <v>78</v>
      </c>
      <c r="P17" s="127">
        <f t="shared" si="13"/>
        <v>599</v>
      </c>
      <c r="Q17" s="259">
        <f t="shared" si="8"/>
        <v>0.99008264462809914</v>
      </c>
      <c r="R17" s="260">
        <f t="shared" si="14"/>
        <v>0.86011631466176652</v>
      </c>
      <c r="S17" s="260">
        <v>98.148148148148152</v>
      </c>
      <c r="T17" s="260">
        <f t="shared" si="15"/>
        <v>99.008264462809919</v>
      </c>
      <c r="V17" s="257" t="str">
        <f t="shared" si="9"/>
        <v/>
      </c>
    </row>
    <row r="18" spans="1:22" x14ac:dyDescent="0.2">
      <c r="A18" s="196">
        <f t="shared" si="10"/>
        <v>12</v>
      </c>
      <c r="B18" s="51" t="s">
        <v>80</v>
      </c>
      <c r="C18" s="367">
        <f>'2 bngày'!X18</f>
        <v>1196</v>
      </c>
      <c r="D18" s="443">
        <v>251</v>
      </c>
      <c r="E18" s="443">
        <v>264</v>
      </c>
      <c r="F18" s="443">
        <v>264</v>
      </c>
      <c r="G18" s="443">
        <v>230</v>
      </c>
      <c r="H18" s="443">
        <v>172</v>
      </c>
      <c r="I18" s="127">
        <f t="shared" si="11"/>
        <v>1181</v>
      </c>
      <c r="J18" s="259">
        <f t="shared" si="3"/>
        <v>0.98745819397993306</v>
      </c>
      <c r="K18" s="256">
        <f t="shared" si="12"/>
        <v>251</v>
      </c>
      <c r="L18" s="256">
        <f t="shared" si="4"/>
        <v>264</v>
      </c>
      <c r="M18" s="256">
        <f t="shared" si="5"/>
        <v>264</v>
      </c>
      <c r="N18" s="256">
        <f t="shared" si="6"/>
        <v>230</v>
      </c>
      <c r="O18" s="256">
        <f t="shared" si="7"/>
        <v>172</v>
      </c>
      <c r="P18" s="127">
        <f t="shared" si="13"/>
        <v>1181</v>
      </c>
      <c r="Q18" s="259">
        <f t="shared" si="8"/>
        <v>0.98745819397993306</v>
      </c>
      <c r="R18" s="260">
        <f t="shared" si="14"/>
        <v>0.90928093645484864</v>
      </c>
      <c r="S18" s="260">
        <v>97.836538461538453</v>
      </c>
      <c r="T18" s="260">
        <f t="shared" si="15"/>
        <v>98.745819397993301</v>
      </c>
      <c r="V18" s="257" t="str">
        <f t="shared" si="9"/>
        <v/>
      </c>
    </row>
    <row r="19" spans="1:22" x14ac:dyDescent="0.2">
      <c r="A19" s="196">
        <f t="shared" si="10"/>
        <v>13</v>
      </c>
      <c r="B19" s="51" t="s">
        <v>81</v>
      </c>
      <c r="C19" s="367">
        <f>'2 bngày'!X19</f>
        <v>675</v>
      </c>
      <c r="D19" s="78">
        <v>129</v>
      </c>
      <c r="E19" s="78">
        <v>132</v>
      </c>
      <c r="F19" s="78">
        <v>166</v>
      </c>
      <c r="G19" s="78">
        <v>144</v>
      </c>
      <c r="H19" s="78">
        <v>98</v>
      </c>
      <c r="I19" s="127">
        <f t="shared" si="11"/>
        <v>669</v>
      </c>
      <c r="J19" s="259">
        <f t="shared" si="3"/>
        <v>0.99111111111111116</v>
      </c>
      <c r="K19" s="256">
        <f t="shared" si="12"/>
        <v>129</v>
      </c>
      <c r="L19" s="256">
        <f t="shared" si="4"/>
        <v>132</v>
      </c>
      <c r="M19" s="256">
        <f t="shared" si="5"/>
        <v>166</v>
      </c>
      <c r="N19" s="256">
        <f t="shared" si="6"/>
        <v>144</v>
      </c>
      <c r="O19" s="256">
        <f t="shared" si="7"/>
        <v>98</v>
      </c>
      <c r="P19" s="127">
        <f t="shared" si="13"/>
        <v>669</v>
      </c>
      <c r="Q19" s="259">
        <f t="shared" si="8"/>
        <v>0.99111111111111116</v>
      </c>
      <c r="R19" s="260">
        <f t="shared" si="14"/>
        <v>-0.36696822083042946</v>
      </c>
      <c r="S19" s="260">
        <v>99.478079331941544</v>
      </c>
      <c r="T19" s="260">
        <f t="shared" si="15"/>
        <v>99.111111111111114</v>
      </c>
      <c r="V19" s="257" t="str">
        <f t="shared" si="9"/>
        <v/>
      </c>
    </row>
    <row r="20" spans="1:22" x14ac:dyDescent="0.2">
      <c r="A20" s="196">
        <f t="shared" si="10"/>
        <v>14</v>
      </c>
      <c r="B20" s="51" t="s">
        <v>82</v>
      </c>
      <c r="C20" s="367">
        <f>'2 bngày'!X20</f>
        <v>915</v>
      </c>
      <c r="D20" s="78">
        <v>173</v>
      </c>
      <c r="E20" s="78">
        <v>199</v>
      </c>
      <c r="F20" s="78">
        <v>211</v>
      </c>
      <c r="G20" s="78">
        <v>176</v>
      </c>
      <c r="H20" s="78">
        <v>151</v>
      </c>
      <c r="I20" s="127">
        <f t="shared" si="11"/>
        <v>910</v>
      </c>
      <c r="J20" s="259">
        <f t="shared" si="3"/>
        <v>0.99453551912568305</v>
      </c>
      <c r="K20" s="256">
        <f t="shared" si="12"/>
        <v>173</v>
      </c>
      <c r="L20" s="256">
        <f t="shared" si="4"/>
        <v>199</v>
      </c>
      <c r="M20" s="256">
        <f t="shared" si="5"/>
        <v>211</v>
      </c>
      <c r="N20" s="256">
        <f t="shared" si="6"/>
        <v>176</v>
      </c>
      <c r="O20" s="256">
        <f t="shared" si="7"/>
        <v>151</v>
      </c>
      <c r="P20" s="127">
        <f t="shared" si="13"/>
        <v>910</v>
      </c>
      <c r="Q20" s="259">
        <f t="shared" si="8"/>
        <v>0.99453551912568305</v>
      </c>
      <c r="R20" s="260">
        <f t="shared" si="14"/>
        <v>2.5023324003731773</v>
      </c>
      <c r="S20" s="260">
        <v>96.951219512195124</v>
      </c>
      <c r="T20" s="260">
        <f t="shared" si="15"/>
        <v>99.453551912568301</v>
      </c>
      <c r="V20" s="257" t="str">
        <f t="shared" si="9"/>
        <v/>
      </c>
    </row>
    <row r="21" spans="1:22" x14ac:dyDescent="0.2">
      <c r="A21" s="196">
        <f t="shared" si="10"/>
        <v>15</v>
      </c>
      <c r="B21" s="51" t="s">
        <v>83</v>
      </c>
      <c r="C21" s="367">
        <f>'2 bngày'!X21</f>
        <v>950</v>
      </c>
      <c r="D21" s="78">
        <v>194</v>
      </c>
      <c r="E21" s="78">
        <v>194</v>
      </c>
      <c r="F21" s="78">
        <v>229</v>
      </c>
      <c r="G21" s="78">
        <v>183</v>
      </c>
      <c r="H21" s="78">
        <v>150</v>
      </c>
      <c r="I21" s="127">
        <f t="shared" si="11"/>
        <v>950</v>
      </c>
      <c r="J21" s="259">
        <f t="shared" si="3"/>
        <v>1</v>
      </c>
      <c r="K21" s="256">
        <f t="shared" si="12"/>
        <v>194</v>
      </c>
      <c r="L21" s="256">
        <f t="shared" si="4"/>
        <v>194</v>
      </c>
      <c r="M21" s="256">
        <f t="shared" si="5"/>
        <v>229</v>
      </c>
      <c r="N21" s="256">
        <f t="shared" si="6"/>
        <v>183</v>
      </c>
      <c r="O21" s="256">
        <f t="shared" si="7"/>
        <v>150</v>
      </c>
      <c r="P21" s="127">
        <f t="shared" si="13"/>
        <v>950</v>
      </c>
      <c r="Q21" s="259">
        <f t="shared" si="8"/>
        <v>1</v>
      </c>
      <c r="R21" s="260">
        <f t="shared" si="14"/>
        <v>1.1288805268109172</v>
      </c>
      <c r="S21" s="260">
        <v>98.871119473189083</v>
      </c>
      <c r="T21" s="260">
        <f t="shared" si="15"/>
        <v>100</v>
      </c>
      <c r="V21" s="257" t="str">
        <f t="shared" si="9"/>
        <v/>
      </c>
    </row>
    <row r="22" spans="1:22" x14ac:dyDescent="0.2">
      <c r="A22" s="196">
        <f t="shared" si="10"/>
        <v>16</v>
      </c>
      <c r="B22" s="51" t="s">
        <v>84</v>
      </c>
      <c r="C22" s="367">
        <f>'2 bngày'!X22</f>
        <v>996</v>
      </c>
      <c r="D22" s="78">
        <v>193</v>
      </c>
      <c r="E22" s="78">
        <v>179</v>
      </c>
      <c r="F22" s="78">
        <v>226</v>
      </c>
      <c r="G22" s="78">
        <v>207</v>
      </c>
      <c r="H22" s="78">
        <v>175</v>
      </c>
      <c r="I22" s="127">
        <f t="shared" si="11"/>
        <v>980</v>
      </c>
      <c r="J22" s="259">
        <f t="shared" si="3"/>
        <v>0.98393574297188757</v>
      </c>
      <c r="K22" s="256">
        <f t="shared" si="12"/>
        <v>193</v>
      </c>
      <c r="L22" s="256">
        <f t="shared" si="4"/>
        <v>179</v>
      </c>
      <c r="M22" s="256">
        <f t="shared" si="5"/>
        <v>226</v>
      </c>
      <c r="N22" s="256">
        <f t="shared" si="6"/>
        <v>207</v>
      </c>
      <c r="O22" s="256">
        <f t="shared" si="7"/>
        <v>175</v>
      </c>
      <c r="P22" s="127">
        <f t="shared" si="13"/>
        <v>980</v>
      </c>
      <c r="Q22" s="259">
        <f t="shared" si="8"/>
        <v>0.98393574297188757</v>
      </c>
      <c r="R22" s="260">
        <f t="shared" si="14"/>
        <v>-0.53499713138266713</v>
      </c>
      <c r="S22" s="260">
        <v>98.928571428571431</v>
      </c>
      <c r="T22" s="260">
        <f t="shared" si="15"/>
        <v>98.393574297188763</v>
      </c>
      <c r="V22" s="257" t="str">
        <f t="shared" si="9"/>
        <v/>
      </c>
    </row>
    <row r="23" spans="1:22" x14ac:dyDescent="0.2">
      <c r="A23" s="196">
        <f t="shared" si="10"/>
        <v>17</v>
      </c>
      <c r="B23" s="51" t="s">
        <v>85</v>
      </c>
      <c r="C23" s="367">
        <f>'2 bngày'!X23</f>
        <v>566</v>
      </c>
      <c r="D23" s="78">
        <v>100</v>
      </c>
      <c r="E23" s="78">
        <v>120</v>
      </c>
      <c r="F23" s="78">
        <v>112</v>
      </c>
      <c r="G23" s="78">
        <v>129</v>
      </c>
      <c r="H23" s="78">
        <v>84</v>
      </c>
      <c r="I23" s="127">
        <f t="shared" si="11"/>
        <v>545</v>
      </c>
      <c r="J23" s="259">
        <f t="shared" si="3"/>
        <v>0.96289752650176674</v>
      </c>
      <c r="K23" s="256">
        <f t="shared" si="12"/>
        <v>100</v>
      </c>
      <c r="L23" s="256">
        <f t="shared" si="4"/>
        <v>120</v>
      </c>
      <c r="M23" s="256">
        <f t="shared" si="5"/>
        <v>112</v>
      </c>
      <c r="N23" s="256">
        <f t="shared" si="6"/>
        <v>129</v>
      </c>
      <c r="O23" s="256">
        <f t="shared" si="7"/>
        <v>84</v>
      </c>
      <c r="P23" s="127">
        <f t="shared" si="13"/>
        <v>545</v>
      </c>
      <c r="Q23" s="259">
        <f t="shared" si="8"/>
        <v>0.96289752650176674</v>
      </c>
      <c r="R23" s="260">
        <f t="shared" si="14"/>
        <v>-2.2978179712922469</v>
      </c>
      <c r="S23" s="260">
        <v>98.587570621468927</v>
      </c>
      <c r="T23" s="260">
        <f t="shared" si="15"/>
        <v>96.289752650176681</v>
      </c>
      <c r="V23" s="257" t="str">
        <f t="shared" si="9"/>
        <v/>
      </c>
    </row>
    <row r="24" spans="1:22" x14ac:dyDescent="0.2">
      <c r="A24" s="196">
        <f t="shared" si="10"/>
        <v>18</v>
      </c>
      <c r="B24" s="51" t="s">
        <v>86</v>
      </c>
      <c r="C24" s="367">
        <f>'2 bngày'!X24</f>
        <v>1119</v>
      </c>
      <c r="D24" s="78">
        <v>223</v>
      </c>
      <c r="E24" s="78">
        <v>241</v>
      </c>
      <c r="F24" s="78">
        <v>260</v>
      </c>
      <c r="G24" s="78">
        <v>213</v>
      </c>
      <c r="H24" s="78">
        <v>160</v>
      </c>
      <c r="I24" s="127">
        <f t="shared" si="11"/>
        <v>1097</v>
      </c>
      <c r="J24" s="259">
        <f t="shared" si="3"/>
        <v>0.98033958891867734</v>
      </c>
      <c r="K24" s="256">
        <f t="shared" si="12"/>
        <v>223</v>
      </c>
      <c r="L24" s="256">
        <f t="shared" si="4"/>
        <v>241</v>
      </c>
      <c r="M24" s="256">
        <f t="shared" si="5"/>
        <v>260</v>
      </c>
      <c r="N24" s="256">
        <f t="shared" si="6"/>
        <v>213</v>
      </c>
      <c r="O24" s="256">
        <f t="shared" si="7"/>
        <v>160</v>
      </c>
      <c r="P24" s="127">
        <f t="shared" si="13"/>
        <v>1097</v>
      </c>
      <c r="Q24" s="259">
        <f t="shared" si="8"/>
        <v>0.98033958891867734</v>
      </c>
      <c r="R24" s="260">
        <f t="shared" si="14"/>
        <v>-1.0536323490081827</v>
      </c>
      <c r="S24" s="260">
        <v>99.087591240875923</v>
      </c>
      <c r="T24" s="260">
        <f t="shared" si="15"/>
        <v>98.033958891867741</v>
      </c>
      <c r="V24" s="257" t="str">
        <f t="shared" si="9"/>
        <v/>
      </c>
    </row>
    <row r="25" spans="1:22" x14ac:dyDescent="0.2">
      <c r="A25" s="196">
        <f t="shared" si="10"/>
        <v>19</v>
      </c>
      <c r="B25" s="51" t="s">
        <v>87</v>
      </c>
      <c r="C25" s="367">
        <f>'2 bngày'!X25</f>
        <v>855</v>
      </c>
      <c r="D25" s="256">
        <v>178</v>
      </c>
      <c r="E25" s="256">
        <v>184</v>
      </c>
      <c r="F25" s="256">
        <v>201</v>
      </c>
      <c r="G25" s="256">
        <v>146</v>
      </c>
      <c r="H25" s="256">
        <v>136</v>
      </c>
      <c r="I25" s="127">
        <f t="shared" si="11"/>
        <v>845</v>
      </c>
      <c r="J25" s="259">
        <f t="shared" si="3"/>
        <v>0.98830409356725146</v>
      </c>
      <c r="K25" s="256">
        <f t="shared" si="12"/>
        <v>178</v>
      </c>
      <c r="L25" s="256">
        <f t="shared" si="4"/>
        <v>184</v>
      </c>
      <c r="M25" s="256">
        <f t="shared" si="5"/>
        <v>201</v>
      </c>
      <c r="N25" s="256">
        <f t="shared" si="6"/>
        <v>146</v>
      </c>
      <c r="O25" s="256">
        <f t="shared" si="7"/>
        <v>136</v>
      </c>
      <c r="P25" s="127">
        <f t="shared" si="13"/>
        <v>845</v>
      </c>
      <c r="Q25" s="259">
        <f t="shared" si="8"/>
        <v>0.98830409356725146</v>
      </c>
      <c r="R25" s="260">
        <f t="shared" si="14"/>
        <v>0.34174436931959917</v>
      </c>
      <c r="S25" s="260">
        <v>98.488664987405542</v>
      </c>
      <c r="T25" s="260">
        <f t="shared" si="15"/>
        <v>98.830409356725141</v>
      </c>
      <c r="V25" s="257" t="str">
        <f t="shared" si="9"/>
        <v/>
      </c>
    </row>
    <row r="26" spans="1:22" x14ac:dyDescent="0.2">
      <c r="A26" s="196">
        <f t="shared" si="10"/>
        <v>20</v>
      </c>
      <c r="B26" s="51" t="s">
        <v>88</v>
      </c>
      <c r="C26" s="367">
        <f>'2 bngày'!X26</f>
        <v>805</v>
      </c>
      <c r="D26" s="78">
        <v>152</v>
      </c>
      <c r="E26" s="78">
        <v>151</v>
      </c>
      <c r="F26" s="78">
        <v>189</v>
      </c>
      <c r="G26" s="78">
        <v>162</v>
      </c>
      <c r="H26" s="78">
        <v>147</v>
      </c>
      <c r="I26" s="127">
        <f t="shared" si="11"/>
        <v>801</v>
      </c>
      <c r="J26" s="259">
        <f t="shared" si="3"/>
        <v>0.99503105590062113</v>
      </c>
      <c r="K26" s="256">
        <f t="shared" si="12"/>
        <v>152</v>
      </c>
      <c r="L26" s="256">
        <f t="shared" si="4"/>
        <v>151</v>
      </c>
      <c r="M26" s="256">
        <f t="shared" si="5"/>
        <v>189</v>
      </c>
      <c r="N26" s="256">
        <f t="shared" si="6"/>
        <v>162</v>
      </c>
      <c r="O26" s="256">
        <f t="shared" si="7"/>
        <v>147</v>
      </c>
      <c r="P26" s="127">
        <f t="shared" si="13"/>
        <v>801</v>
      </c>
      <c r="Q26" s="259">
        <f t="shared" si="8"/>
        <v>0.99503105590062113</v>
      </c>
      <c r="R26" s="260">
        <f t="shared" si="14"/>
        <v>0.13802622498275241</v>
      </c>
      <c r="S26" s="260">
        <v>99.365079365079367</v>
      </c>
      <c r="T26" s="260">
        <f t="shared" si="15"/>
        <v>99.50310559006212</v>
      </c>
      <c r="V26" s="257" t="str">
        <f t="shared" si="9"/>
        <v/>
      </c>
    </row>
    <row r="27" spans="1:22" x14ac:dyDescent="0.2">
      <c r="A27" s="196">
        <f t="shared" si="10"/>
        <v>21</v>
      </c>
      <c r="B27" s="64" t="s">
        <v>241</v>
      </c>
      <c r="C27" s="367">
        <f>'2 bngày'!X27</f>
        <v>491</v>
      </c>
      <c r="D27" s="78">
        <v>98</v>
      </c>
      <c r="E27" s="78">
        <v>83</v>
      </c>
      <c r="F27" s="78">
        <v>119</v>
      </c>
      <c r="G27" s="78">
        <v>99</v>
      </c>
      <c r="H27" s="78">
        <v>90</v>
      </c>
      <c r="I27" s="127">
        <f t="shared" si="11"/>
        <v>489</v>
      </c>
      <c r="J27" s="259">
        <f t="shared" si="3"/>
        <v>0.99592668024439923</v>
      </c>
      <c r="K27" s="256">
        <f t="shared" si="12"/>
        <v>98</v>
      </c>
      <c r="L27" s="256">
        <f t="shared" si="4"/>
        <v>83</v>
      </c>
      <c r="M27" s="256">
        <f t="shared" si="5"/>
        <v>119</v>
      </c>
      <c r="N27" s="256">
        <f t="shared" si="6"/>
        <v>99</v>
      </c>
      <c r="O27" s="256">
        <f t="shared" si="7"/>
        <v>90</v>
      </c>
      <c r="P27" s="127">
        <f t="shared" si="13"/>
        <v>489</v>
      </c>
      <c r="Q27" s="259">
        <f t="shared" si="8"/>
        <v>0.99592668024439923</v>
      </c>
      <c r="R27" s="260">
        <f t="shared" si="14"/>
        <v>-0.40733197556008349</v>
      </c>
      <c r="S27" s="260">
        <v>100</v>
      </c>
      <c r="T27" s="260">
        <f t="shared" si="15"/>
        <v>99.592668024439917</v>
      </c>
      <c r="V27" s="257" t="str">
        <f t="shared" si="9"/>
        <v/>
      </c>
    </row>
    <row r="28" spans="1:22" x14ac:dyDescent="0.2">
      <c r="A28" s="196">
        <f t="shared" si="10"/>
        <v>22</v>
      </c>
      <c r="B28" s="51" t="s">
        <v>89</v>
      </c>
      <c r="C28" s="367">
        <f>'2 bngày'!X28</f>
        <v>438</v>
      </c>
      <c r="D28" s="78">
        <v>88</v>
      </c>
      <c r="E28" s="78">
        <v>102</v>
      </c>
      <c r="F28" s="78">
        <v>101</v>
      </c>
      <c r="G28" s="78">
        <v>69</v>
      </c>
      <c r="H28" s="78">
        <v>68</v>
      </c>
      <c r="I28" s="127">
        <f t="shared" si="11"/>
        <v>428</v>
      </c>
      <c r="J28" s="259">
        <f t="shared" si="3"/>
        <v>0.97716894977168944</v>
      </c>
      <c r="K28" s="256">
        <f t="shared" si="12"/>
        <v>88</v>
      </c>
      <c r="L28" s="256">
        <f t="shared" si="4"/>
        <v>102</v>
      </c>
      <c r="M28" s="256">
        <f t="shared" si="5"/>
        <v>101</v>
      </c>
      <c r="N28" s="256">
        <f t="shared" si="6"/>
        <v>69</v>
      </c>
      <c r="O28" s="256">
        <f t="shared" si="7"/>
        <v>68</v>
      </c>
      <c r="P28" s="127">
        <f t="shared" si="13"/>
        <v>428</v>
      </c>
      <c r="Q28" s="259">
        <f t="shared" si="8"/>
        <v>0.97716894977168944</v>
      </c>
      <c r="R28" s="260">
        <f t="shared" si="14"/>
        <v>-1.8924800228310517</v>
      </c>
      <c r="S28" s="260">
        <v>99.609375</v>
      </c>
      <c r="T28" s="260">
        <f t="shared" si="15"/>
        <v>97.716894977168948</v>
      </c>
      <c r="V28" s="257" t="str">
        <f t="shared" si="9"/>
        <v/>
      </c>
    </row>
    <row r="29" spans="1:22" x14ac:dyDescent="0.2">
      <c r="A29" s="196">
        <f t="shared" si="10"/>
        <v>23</v>
      </c>
      <c r="B29" s="51" t="s">
        <v>90</v>
      </c>
      <c r="C29" s="367">
        <f>'2 bngày'!X29</f>
        <v>306</v>
      </c>
      <c r="D29" s="78">
        <v>61</v>
      </c>
      <c r="E29" s="78">
        <v>70</v>
      </c>
      <c r="F29" s="78">
        <v>53</v>
      </c>
      <c r="G29" s="78">
        <v>66</v>
      </c>
      <c r="H29" s="78">
        <v>53</v>
      </c>
      <c r="I29" s="127">
        <f t="shared" si="11"/>
        <v>303</v>
      </c>
      <c r="J29" s="259">
        <f t="shared" si="3"/>
        <v>0.99019607843137258</v>
      </c>
      <c r="K29" s="256">
        <f t="shared" si="12"/>
        <v>61</v>
      </c>
      <c r="L29" s="256">
        <f t="shared" si="4"/>
        <v>70</v>
      </c>
      <c r="M29" s="256">
        <f t="shared" si="5"/>
        <v>53</v>
      </c>
      <c r="N29" s="256">
        <f t="shared" si="6"/>
        <v>66</v>
      </c>
      <c r="O29" s="256">
        <f t="shared" si="7"/>
        <v>53</v>
      </c>
      <c r="P29" s="127">
        <f t="shared" si="13"/>
        <v>303</v>
      </c>
      <c r="Q29" s="259">
        <f t="shared" si="8"/>
        <v>0.99019607843137258</v>
      </c>
      <c r="R29" s="260">
        <f t="shared" si="14"/>
        <v>-0.55845122859270191</v>
      </c>
      <c r="S29" s="260">
        <v>99.578059071729967</v>
      </c>
      <c r="T29" s="260">
        <f t="shared" si="15"/>
        <v>99.019607843137265</v>
      </c>
      <c r="V29" s="257" t="str">
        <f t="shared" si="9"/>
        <v/>
      </c>
    </row>
    <row r="30" spans="1:22" x14ac:dyDescent="0.2">
      <c r="A30" s="196">
        <f t="shared" si="10"/>
        <v>24</v>
      </c>
      <c r="B30" s="51" t="s">
        <v>91</v>
      </c>
      <c r="C30" s="367">
        <f>'2 bngày'!X30</f>
        <v>1093</v>
      </c>
      <c r="D30" s="78">
        <v>193</v>
      </c>
      <c r="E30" s="78">
        <v>236</v>
      </c>
      <c r="F30" s="78">
        <v>267</v>
      </c>
      <c r="G30" s="78">
        <v>221</v>
      </c>
      <c r="H30" s="78">
        <v>176</v>
      </c>
      <c r="I30" s="127">
        <f t="shared" si="11"/>
        <v>1093</v>
      </c>
      <c r="J30" s="412">
        <f t="shared" si="3"/>
        <v>1</v>
      </c>
      <c r="K30" s="256">
        <f t="shared" si="12"/>
        <v>193</v>
      </c>
      <c r="L30" s="256">
        <f t="shared" si="4"/>
        <v>236</v>
      </c>
      <c r="M30" s="256">
        <f t="shared" si="5"/>
        <v>267</v>
      </c>
      <c r="N30" s="256">
        <f t="shared" si="6"/>
        <v>221</v>
      </c>
      <c r="O30" s="256">
        <f t="shared" si="7"/>
        <v>176</v>
      </c>
      <c r="P30" s="127">
        <f t="shared" si="13"/>
        <v>1093</v>
      </c>
      <c r="Q30" s="412">
        <f t="shared" si="8"/>
        <v>1</v>
      </c>
      <c r="R30" s="260">
        <f t="shared" si="14"/>
        <v>1.1379800853485165</v>
      </c>
      <c r="S30" s="260">
        <v>98.862019914651484</v>
      </c>
      <c r="T30" s="260">
        <f t="shared" si="15"/>
        <v>100</v>
      </c>
      <c r="V30" s="257" t="str">
        <f t="shared" si="9"/>
        <v/>
      </c>
    </row>
    <row r="31" spans="1:22" x14ac:dyDescent="0.2">
      <c r="A31" s="196">
        <f t="shared" si="10"/>
        <v>25</v>
      </c>
      <c r="B31" s="51" t="s">
        <v>92</v>
      </c>
      <c r="C31" s="367">
        <f>'2 bngày'!X31</f>
        <v>812</v>
      </c>
      <c r="D31" s="78">
        <v>133</v>
      </c>
      <c r="E31" s="78">
        <v>189</v>
      </c>
      <c r="F31" s="78">
        <v>188</v>
      </c>
      <c r="G31" s="78">
        <v>177</v>
      </c>
      <c r="H31" s="78">
        <v>121</v>
      </c>
      <c r="I31" s="127">
        <f t="shared" si="11"/>
        <v>808</v>
      </c>
      <c r="J31" s="259">
        <f t="shared" si="3"/>
        <v>0.99507389162561577</v>
      </c>
      <c r="K31" s="256">
        <f t="shared" si="12"/>
        <v>133</v>
      </c>
      <c r="L31" s="256">
        <f t="shared" si="4"/>
        <v>189</v>
      </c>
      <c r="M31" s="256">
        <f t="shared" si="5"/>
        <v>188</v>
      </c>
      <c r="N31" s="256">
        <f t="shared" si="6"/>
        <v>177</v>
      </c>
      <c r="O31" s="256">
        <f t="shared" si="7"/>
        <v>121</v>
      </c>
      <c r="P31" s="127">
        <f t="shared" si="13"/>
        <v>808</v>
      </c>
      <c r="Q31" s="259">
        <f t="shared" si="8"/>
        <v>0.99507389162561577</v>
      </c>
      <c r="R31" s="260">
        <f t="shared" si="14"/>
        <v>0.40024630541871886</v>
      </c>
      <c r="S31" s="260">
        <v>99.107142857142861</v>
      </c>
      <c r="T31" s="260">
        <f t="shared" si="15"/>
        <v>99.50738916256158</v>
      </c>
      <c r="V31" s="257" t="str">
        <f t="shared" si="9"/>
        <v/>
      </c>
    </row>
    <row r="32" spans="1:22" x14ac:dyDescent="0.2">
      <c r="A32" s="196">
        <f t="shared" si="10"/>
        <v>26</v>
      </c>
      <c r="B32" s="51" t="s">
        <v>93</v>
      </c>
      <c r="C32" s="367">
        <f>'2 bngày'!X32</f>
        <v>751</v>
      </c>
      <c r="D32" s="78">
        <v>165</v>
      </c>
      <c r="E32" s="78">
        <v>146</v>
      </c>
      <c r="F32" s="78">
        <v>167</v>
      </c>
      <c r="G32" s="78">
        <v>147</v>
      </c>
      <c r="H32" s="78">
        <v>124</v>
      </c>
      <c r="I32" s="127">
        <f t="shared" si="11"/>
        <v>749</v>
      </c>
      <c r="J32" s="259">
        <f t="shared" si="3"/>
        <v>0.99733688415446076</v>
      </c>
      <c r="K32" s="256">
        <f t="shared" si="12"/>
        <v>165</v>
      </c>
      <c r="L32" s="256">
        <f t="shared" si="4"/>
        <v>146</v>
      </c>
      <c r="M32" s="256">
        <f t="shared" si="5"/>
        <v>167</v>
      </c>
      <c r="N32" s="256">
        <f t="shared" si="6"/>
        <v>147</v>
      </c>
      <c r="O32" s="256">
        <f t="shared" si="7"/>
        <v>124</v>
      </c>
      <c r="P32" s="127">
        <f t="shared" si="13"/>
        <v>749</v>
      </c>
      <c r="Q32" s="259">
        <f t="shared" si="8"/>
        <v>0.99733688415446076</v>
      </c>
      <c r="R32" s="260">
        <f t="shared" si="14"/>
        <v>-0.26631158455391812</v>
      </c>
      <c r="S32" s="260">
        <v>100</v>
      </c>
      <c r="T32" s="260">
        <f t="shared" si="15"/>
        <v>99.733688415446082</v>
      </c>
      <c r="V32" s="257" t="str">
        <f t="shared" si="9"/>
        <v/>
      </c>
    </row>
    <row r="33" spans="1:22" ht="10.5" customHeight="1" x14ac:dyDescent="0.2">
      <c r="A33" s="196">
        <f t="shared" si="10"/>
        <v>27</v>
      </c>
      <c r="B33" s="51" t="s">
        <v>94</v>
      </c>
      <c r="C33" s="367">
        <f>'2 bngày'!X33</f>
        <v>545</v>
      </c>
      <c r="D33" s="78">
        <v>135</v>
      </c>
      <c r="E33" s="78">
        <v>122</v>
      </c>
      <c r="F33" s="78">
        <v>119</v>
      </c>
      <c r="G33" s="78">
        <v>77</v>
      </c>
      <c r="H33" s="78">
        <v>85</v>
      </c>
      <c r="I33" s="127">
        <f t="shared" si="11"/>
        <v>538</v>
      </c>
      <c r="J33" s="259">
        <f t="shared" si="3"/>
        <v>0.98715596330275235</v>
      </c>
      <c r="K33" s="256">
        <f t="shared" si="12"/>
        <v>135</v>
      </c>
      <c r="L33" s="256">
        <f t="shared" si="4"/>
        <v>122</v>
      </c>
      <c r="M33" s="256">
        <f t="shared" si="5"/>
        <v>119</v>
      </c>
      <c r="N33" s="256">
        <f t="shared" si="6"/>
        <v>77</v>
      </c>
      <c r="O33" s="256">
        <f t="shared" si="7"/>
        <v>85</v>
      </c>
      <c r="P33" s="127">
        <f t="shared" si="13"/>
        <v>538</v>
      </c>
      <c r="Q33" s="259">
        <f t="shared" si="8"/>
        <v>0.98715596330275235</v>
      </c>
      <c r="R33" s="260">
        <f t="shared" si="14"/>
        <v>9.9679375257935021E-2</v>
      </c>
      <c r="S33" s="260">
        <v>98.615916955017298</v>
      </c>
      <c r="T33" s="260">
        <f t="shared" si="15"/>
        <v>98.715596330275233</v>
      </c>
      <c r="V33" s="257" t="str">
        <f t="shared" si="9"/>
        <v/>
      </c>
    </row>
    <row r="34" spans="1:22" ht="10.5" customHeight="1" x14ac:dyDescent="0.2">
      <c r="A34" s="196">
        <f t="shared" si="10"/>
        <v>28</v>
      </c>
      <c r="B34" s="51" t="s">
        <v>95</v>
      </c>
      <c r="C34" s="367">
        <f>'2 bngày'!X34</f>
        <v>430</v>
      </c>
      <c r="D34" s="78">
        <v>70</v>
      </c>
      <c r="E34" s="78">
        <v>83</v>
      </c>
      <c r="F34" s="78">
        <v>94</v>
      </c>
      <c r="G34" s="78">
        <v>97</v>
      </c>
      <c r="H34" s="78">
        <v>86</v>
      </c>
      <c r="I34" s="127">
        <f t="shared" si="11"/>
        <v>430</v>
      </c>
      <c r="J34" s="412">
        <f t="shared" si="3"/>
        <v>1</v>
      </c>
      <c r="K34" s="256">
        <f t="shared" si="12"/>
        <v>70</v>
      </c>
      <c r="L34" s="256">
        <f t="shared" si="4"/>
        <v>83</v>
      </c>
      <c r="M34" s="256">
        <f t="shared" si="5"/>
        <v>94</v>
      </c>
      <c r="N34" s="256">
        <f t="shared" si="6"/>
        <v>97</v>
      </c>
      <c r="O34" s="256">
        <f t="shared" si="7"/>
        <v>86</v>
      </c>
      <c r="P34" s="127">
        <f t="shared" si="13"/>
        <v>430</v>
      </c>
      <c r="Q34" s="412">
        <f t="shared" si="8"/>
        <v>1</v>
      </c>
      <c r="R34" s="260">
        <f t="shared" si="14"/>
        <v>1.4492753623188293</v>
      </c>
      <c r="S34" s="260">
        <v>98.550724637681171</v>
      </c>
      <c r="T34" s="260">
        <f t="shared" si="15"/>
        <v>100</v>
      </c>
      <c r="V34" s="257" t="str">
        <f t="shared" si="9"/>
        <v/>
      </c>
    </row>
    <row r="35" spans="1:22" ht="10.5" customHeight="1" x14ac:dyDescent="0.2">
      <c r="A35" s="196">
        <f t="shared" si="10"/>
        <v>29</v>
      </c>
      <c r="B35" s="51" t="s">
        <v>96</v>
      </c>
      <c r="C35" s="367">
        <f>'2 bngày'!X35</f>
        <v>562</v>
      </c>
      <c r="D35" s="78">
        <v>116</v>
      </c>
      <c r="E35" s="78">
        <v>114</v>
      </c>
      <c r="F35" s="78">
        <v>116</v>
      </c>
      <c r="G35" s="78">
        <v>117</v>
      </c>
      <c r="H35" s="78">
        <v>99</v>
      </c>
      <c r="I35" s="127">
        <f t="shared" si="11"/>
        <v>562</v>
      </c>
      <c r="J35" s="412">
        <f t="shared" si="3"/>
        <v>1</v>
      </c>
      <c r="K35" s="256">
        <f t="shared" si="12"/>
        <v>116</v>
      </c>
      <c r="L35" s="256">
        <f t="shared" si="4"/>
        <v>114</v>
      </c>
      <c r="M35" s="256">
        <f t="shared" si="5"/>
        <v>116</v>
      </c>
      <c r="N35" s="256">
        <f t="shared" si="6"/>
        <v>117</v>
      </c>
      <c r="O35" s="256">
        <f t="shared" si="7"/>
        <v>99</v>
      </c>
      <c r="P35" s="127">
        <f t="shared" si="13"/>
        <v>562</v>
      </c>
      <c r="Q35" s="412">
        <f t="shared" si="8"/>
        <v>1</v>
      </c>
      <c r="R35" s="260">
        <f t="shared" si="14"/>
        <v>0.17331022530329676</v>
      </c>
      <c r="S35" s="260">
        <v>99.826689774696703</v>
      </c>
      <c r="T35" s="260">
        <f t="shared" si="15"/>
        <v>100</v>
      </c>
      <c r="V35" s="257" t="str">
        <f t="shared" si="9"/>
        <v/>
      </c>
    </row>
    <row r="36" spans="1:22" ht="10.5" customHeight="1" x14ac:dyDescent="0.2">
      <c r="A36" s="196">
        <f t="shared" si="10"/>
        <v>30</v>
      </c>
      <c r="B36" s="51" t="s">
        <v>97</v>
      </c>
      <c r="C36" s="367">
        <f>'2 bngày'!X36</f>
        <v>1187</v>
      </c>
      <c r="D36" s="78">
        <v>268</v>
      </c>
      <c r="E36" s="78">
        <v>240</v>
      </c>
      <c r="F36" s="78">
        <v>277</v>
      </c>
      <c r="G36" s="78">
        <v>245</v>
      </c>
      <c r="H36" s="78">
        <v>154</v>
      </c>
      <c r="I36" s="127">
        <f t="shared" si="11"/>
        <v>1184</v>
      </c>
      <c r="J36" s="259">
        <f t="shared" si="3"/>
        <v>0.9974726200505476</v>
      </c>
      <c r="K36" s="256">
        <f t="shared" si="12"/>
        <v>268</v>
      </c>
      <c r="L36" s="256">
        <f t="shared" si="4"/>
        <v>240</v>
      </c>
      <c r="M36" s="256">
        <f t="shared" si="5"/>
        <v>277</v>
      </c>
      <c r="N36" s="256">
        <f t="shared" si="6"/>
        <v>245</v>
      </c>
      <c r="O36" s="256">
        <f t="shared" si="7"/>
        <v>154</v>
      </c>
      <c r="P36" s="127">
        <f t="shared" si="13"/>
        <v>1184</v>
      </c>
      <c r="Q36" s="259">
        <f t="shared" si="8"/>
        <v>0.9974726200505476</v>
      </c>
      <c r="R36" s="260">
        <f t="shared" si="14"/>
        <v>1.3043554306603085</v>
      </c>
      <c r="S36" s="260">
        <v>98.442906574394456</v>
      </c>
      <c r="T36" s="260">
        <f t="shared" si="15"/>
        <v>99.747262005054765</v>
      </c>
      <c r="V36" s="257" t="str">
        <f t="shared" si="9"/>
        <v/>
      </c>
    </row>
    <row r="37" spans="1:22" ht="10.5" customHeight="1" x14ac:dyDescent="0.2">
      <c r="A37" s="196">
        <f t="shared" si="10"/>
        <v>31</v>
      </c>
      <c r="B37" s="51" t="s">
        <v>98</v>
      </c>
      <c r="C37" s="367">
        <f>'2 bngày'!X37</f>
        <v>777</v>
      </c>
      <c r="D37" s="78">
        <v>150</v>
      </c>
      <c r="E37" s="78">
        <v>124</v>
      </c>
      <c r="F37" s="78">
        <v>190</v>
      </c>
      <c r="G37" s="78">
        <v>154</v>
      </c>
      <c r="H37" s="78">
        <v>136</v>
      </c>
      <c r="I37" s="127">
        <f t="shared" si="11"/>
        <v>754</v>
      </c>
      <c r="J37" s="259">
        <f t="shared" si="3"/>
        <v>0.97039897039897038</v>
      </c>
      <c r="K37" s="256">
        <f t="shared" si="12"/>
        <v>150</v>
      </c>
      <c r="L37" s="256">
        <f t="shared" si="4"/>
        <v>124</v>
      </c>
      <c r="M37" s="256">
        <f t="shared" si="5"/>
        <v>190</v>
      </c>
      <c r="N37" s="256">
        <f t="shared" si="6"/>
        <v>154</v>
      </c>
      <c r="O37" s="256">
        <f t="shared" si="7"/>
        <v>136</v>
      </c>
      <c r="P37" s="127">
        <f t="shared" si="13"/>
        <v>754</v>
      </c>
      <c r="Q37" s="259">
        <f t="shared" si="8"/>
        <v>0.97039897039897038</v>
      </c>
      <c r="R37" s="260">
        <f t="shared" si="14"/>
        <v>-2.8293840058545925</v>
      </c>
      <c r="S37" s="260">
        <v>99.869281045751634</v>
      </c>
      <c r="T37" s="260">
        <f t="shared" si="15"/>
        <v>97.039897039897042</v>
      </c>
      <c r="V37" s="257" t="str">
        <f t="shared" si="9"/>
        <v/>
      </c>
    </row>
    <row r="38" spans="1:22" ht="10.5" customHeight="1" x14ac:dyDescent="0.2">
      <c r="A38" s="196">
        <f t="shared" si="10"/>
        <v>32</v>
      </c>
      <c r="B38" s="51" t="s">
        <v>99</v>
      </c>
      <c r="C38" s="367">
        <f>'2 bngày'!X38</f>
        <v>971</v>
      </c>
      <c r="D38" s="78">
        <v>187</v>
      </c>
      <c r="E38" s="78">
        <v>195</v>
      </c>
      <c r="F38" s="78">
        <v>217</v>
      </c>
      <c r="G38" s="78">
        <v>199</v>
      </c>
      <c r="H38" s="78">
        <v>172</v>
      </c>
      <c r="I38" s="127">
        <f t="shared" si="11"/>
        <v>970</v>
      </c>
      <c r="J38" s="259">
        <f t="shared" si="3"/>
        <v>0.99897013388259526</v>
      </c>
      <c r="K38" s="256">
        <f t="shared" si="12"/>
        <v>187</v>
      </c>
      <c r="L38" s="256">
        <f t="shared" si="4"/>
        <v>195</v>
      </c>
      <c r="M38" s="256">
        <f t="shared" si="5"/>
        <v>217</v>
      </c>
      <c r="N38" s="256">
        <f t="shared" si="6"/>
        <v>199</v>
      </c>
      <c r="O38" s="256">
        <f t="shared" si="7"/>
        <v>172</v>
      </c>
      <c r="P38" s="127">
        <f t="shared" si="13"/>
        <v>970</v>
      </c>
      <c r="Q38" s="259">
        <f t="shared" si="8"/>
        <v>0.99897013388259526</v>
      </c>
      <c r="R38" s="260">
        <f t="shared" si="14"/>
        <v>0.48352365218914883</v>
      </c>
      <c r="S38" s="260">
        <v>99.413489736070375</v>
      </c>
      <c r="T38" s="260">
        <f t="shared" si="15"/>
        <v>99.897013388259523</v>
      </c>
      <c r="V38" s="257" t="str">
        <f t="shared" si="9"/>
        <v/>
      </c>
    </row>
    <row r="39" spans="1:22" ht="10.5" customHeight="1" x14ac:dyDescent="0.2">
      <c r="A39" s="196">
        <f t="shared" si="10"/>
        <v>33</v>
      </c>
      <c r="B39" s="51" t="s">
        <v>100</v>
      </c>
      <c r="C39" s="367">
        <f>'2 bngày'!X39</f>
        <v>1318</v>
      </c>
      <c r="D39" s="78">
        <v>251</v>
      </c>
      <c r="E39" s="78">
        <v>264</v>
      </c>
      <c r="F39" s="78">
        <v>309</v>
      </c>
      <c r="G39" s="78">
        <v>244</v>
      </c>
      <c r="H39" s="78">
        <v>234</v>
      </c>
      <c r="I39" s="127">
        <f t="shared" si="11"/>
        <v>1302</v>
      </c>
      <c r="J39" s="259">
        <f t="shared" si="3"/>
        <v>0.98786039453717756</v>
      </c>
      <c r="K39" s="256">
        <f t="shared" si="12"/>
        <v>251</v>
      </c>
      <c r="L39" s="256">
        <f t="shared" si="4"/>
        <v>264</v>
      </c>
      <c r="M39" s="256">
        <f t="shared" si="5"/>
        <v>309</v>
      </c>
      <c r="N39" s="256">
        <f t="shared" si="6"/>
        <v>244</v>
      </c>
      <c r="O39" s="256">
        <f t="shared" si="7"/>
        <v>234</v>
      </c>
      <c r="P39" s="127">
        <f t="shared" si="13"/>
        <v>1302</v>
      </c>
      <c r="Q39" s="259">
        <f t="shared" si="8"/>
        <v>0.98786039453717756</v>
      </c>
      <c r="R39" s="260">
        <f t="shared" si="14"/>
        <v>2.5204792877426598</v>
      </c>
      <c r="S39" s="260">
        <v>96.265560165975103</v>
      </c>
      <c r="T39" s="260">
        <f t="shared" si="15"/>
        <v>98.786039453717763</v>
      </c>
      <c r="V39" s="257" t="str">
        <f t="shared" si="9"/>
        <v/>
      </c>
    </row>
    <row r="40" spans="1:22" ht="10.5" customHeight="1" x14ac:dyDescent="0.2">
      <c r="A40" s="196">
        <f t="shared" si="10"/>
        <v>34</v>
      </c>
      <c r="B40" s="51" t="s">
        <v>101</v>
      </c>
      <c r="C40" s="367">
        <f>'2 bngày'!X40</f>
        <v>1411</v>
      </c>
      <c r="D40" s="78">
        <v>282</v>
      </c>
      <c r="E40" s="78">
        <v>272</v>
      </c>
      <c r="F40" s="78">
        <v>312</v>
      </c>
      <c r="G40" s="78">
        <v>299</v>
      </c>
      <c r="H40" s="78">
        <v>235</v>
      </c>
      <c r="I40" s="127">
        <f t="shared" si="11"/>
        <v>1400</v>
      </c>
      <c r="J40" s="259">
        <f t="shared" si="3"/>
        <v>0.99220411055988655</v>
      </c>
      <c r="K40" s="256">
        <f t="shared" si="12"/>
        <v>282</v>
      </c>
      <c r="L40" s="256">
        <f t="shared" si="4"/>
        <v>272</v>
      </c>
      <c r="M40" s="256">
        <f t="shared" si="5"/>
        <v>312</v>
      </c>
      <c r="N40" s="256">
        <f t="shared" si="6"/>
        <v>299</v>
      </c>
      <c r="O40" s="256">
        <f t="shared" si="7"/>
        <v>235</v>
      </c>
      <c r="P40" s="127">
        <f t="shared" si="13"/>
        <v>1400</v>
      </c>
      <c r="Q40" s="259">
        <f t="shared" si="8"/>
        <v>0.99220411055988655</v>
      </c>
      <c r="R40" s="260">
        <f t="shared" si="14"/>
        <v>0.10711056337781599</v>
      </c>
      <c r="S40" s="260">
        <v>99.113300492610833</v>
      </c>
      <c r="T40" s="260">
        <f t="shared" si="15"/>
        <v>99.220411055988649</v>
      </c>
      <c r="V40" s="257" t="str">
        <f t="shared" si="9"/>
        <v/>
      </c>
    </row>
    <row r="41" spans="1:22" ht="10.5" customHeight="1" x14ac:dyDescent="0.2">
      <c r="A41" s="196">
        <f t="shared" si="10"/>
        <v>35</v>
      </c>
      <c r="B41" s="51" t="s">
        <v>102</v>
      </c>
      <c r="C41" s="367">
        <f>'2 bngày'!X41</f>
        <v>699</v>
      </c>
      <c r="D41" s="78">
        <v>157</v>
      </c>
      <c r="E41" s="78">
        <v>153</v>
      </c>
      <c r="F41" s="78">
        <v>162</v>
      </c>
      <c r="G41" s="78">
        <v>120</v>
      </c>
      <c r="H41" s="78">
        <v>103</v>
      </c>
      <c r="I41" s="127">
        <f t="shared" si="11"/>
        <v>695</v>
      </c>
      <c r="J41" s="259">
        <f t="shared" si="3"/>
        <v>0.99427753934191698</v>
      </c>
      <c r="K41" s="256">
        <f t="shared" si="12"/>
        <v>157</v>
      </c>
      <c r="L41" s="256">
        <f t="shared" si="4"/>
        <v>153</v>
      </c>
      <c r="M41" s="256">
        <f t="shared" si="5"/>
        <v>162</v>
      </c>
      <c r="N41" s="256">
        <f t="shared" si="6"/>
        <v>120</v>
      </c>
      <c r="O41" s="256">
        <f t="shared" si="7"/>
        <v>103</v>
      </c>
      <c r="P41" s="127">
        <f t="shared" si="13"/>
        <v>695</v>
      </c>
      <c r="Q41" s="259">
        <f t="shared" si="8"/>
        <v>0.99427753934191698</v>
      </c>
      <c r="R41" s="260">
        <f t="shared" si="14"/>
        <v>-0.18910430335618855</v>
      </c>
      <c r="S41" s="260">
        <v>99.616858237547888</v>
      </c>
      <c r="T41" s="260">
        <f t="shared" si="15"/>
        <v>99.427753934191699</v>
      </c>
      <c r="V41" s="257" t="str">
        <f t="shared" si="9"/>
        <v/>
      </c>
    </row>
    <row r="42" spans="1:22" ht="10.5" customHeight="1" x14ac:dyDescent="0.2">
      <c r="A42" s="196">
        <f t="shared" si="10"/>
        <v>36</v>
      </c>
      <c r="B42" s="51" t="s">
        <v>103</v>
      </c>
      <c r="C42" s="367">
        <f>'2 bngày'!X42</f>
        <v>1401</v>
      </c>
      <c r="D42" s="78">
        <v>317</v>
      </c>
      <c r="E42" s="78">
        <v>306</v>
      </c>
      <c r="F42" s="78">
        <v>286</v>
      </c>
      <c r="G42" s="78">
        <v>266</v>
      </c>
      <c r="H42" s="78">
        <v>212</v>
      </c>
      <c r="I42" s="127">
        <f t="shared" si="11"/>
        <v>1387</v>
      </c>
      <c r="J42" s="259">
        <f t="shared" si="3"/>
        <v>0.99000713775874372</v>
      </c>
      <c r="K42" s="256">
        <f t="shared" si="12"/>
        <v>317</v>
      </c>
      <c r="L42" s="256">
        <f t="shared" si="4"/>
        <v>306</v>
      </c>
      <c r="M42" s="256">
        <f t="shared" si="5"/>
        <v>286</v>
      </c>
      <c r="N42" s="256">
        <f t="shared" si="6"/>
        <v>266</v>
      </c>
      <c r="O42" s="256">
        <f t="shared" si="7"/>
        <v>212</v>
      </c>
      <c r="P42" s="127">
        <f t="shared" si="13"/>
        <v>1387</v>
      </c>
      <c r="Q42" s="259">
        <f t="shared" si="8"/>
        <v>0.99000713775874372</v>
      </c>
      <c r="R42" s="260">
        <f t="shared" si="14"/>
        <v>-0.99928622412562618</v>
      </c>
      <c r="S42" s="260">
        <v>100</v>
      </c>
      <c r="T42" s="260">
        <f t="shared" si="15"/>
        <v>99.000713775874374</v>
      </c>
      <c r="V42" s="257" t="str">
        <f t="shared" si="9"/>
        <v/>
      </c>
    </row>
    <row r="43" spans="1:22" ht="10.5" customHeight="1" x14ac:dyDescent="0.2">
      <c r="A43" s="196">
        <f t="shared" si="10"/>
        <v>37</v>
      </c>
      <c r="B43" s="64" t="s">
        <v>242</v>
      </c>
      <c r="C43" s="367">
        <f>'2 bngày'!X43</f>
        <v>1088</v>
      </c>
      <c r="D43" s="78">
        <v>208</v>
      </c>
      <c r="E43" s="78">
        <v>222</v>
      </c>
      <c r="F43" s="78">
        <v>280</v>
      </c>
      <c r="G43" s="78">
        <v>198</v>
      </c>
      <c r="H43" s="78">
        <v>170</v>
      </c>
      <c r="I43" s="127">
        <f t="shared" si="11"/>
        <v>1078</v>
      </c>
      <c r="J43" s="259">
        <f t="shared" si="3"/>
        <v>0.9908088235294118</v>
      </c>
      <c r="K43" s="256">
        <f t="shared" si="12"/>
        <v>208</v>
      </c>
      <c r="L43" s="256">
        <f t="shared" si="4"/>
        <v>222</v>
      </c>
      <c r="M43" s="256">
        <f t="shared" si="5"/>
        <v>280</v>
      </c>
      <c r="N43" s="256">
        <f t="shared" si="6"/>
        <v>198</v>
      </c>
      <c r="O43" s="256">
        <f t="shared" si="7"/>
        <v>170</v>
      </c>
      <c r="P43" s="127">
        <f t="shared" si="13"/>
        <v>1078</v>
      </c>
      <c r="Q43" s="259">
        <f t="shared" si="8"/>
        <v>0.9908088235294118</v>
      </c>
      <c r="R43" s="260">
        <f t="shared" si="14"/>
        <v>0.13075111934537631</v>
      </c>
      <c r="S43" s="260">
        <v>98.950131233595798</v>
      </c>
      <c r="T43" s="260">
        <f t="shared" si="15"/>
        <v>99.080882352941174</v>
      </c>
      <c r="V43" s="257" t="str">
        <f t="shared" si="9"/>
        <v/>
      </c>
    </row>
    <row r="44" spans="1:22" ht="10.5" customHeight="1" x14ac:dyDescent="0.2">
      <c r="A44" s="196">
        <f t="shared" si="10"/>
        <v>38</v>
      </c>
      <c r="B44" s="64" t="s">
        <v>243</v>
      </c>
      <c r="C44" s="367">
        <f>'2 bngày'!X44</f>
        <v>1397</v>
      </c>
      <c r="D44" s="78">
        <v>271</v>
      </c>
      <c r="E44" s="78">
        <v>252</v>
      </c>
      <c r="F44" s="78">
        <v>309</v>
      </c>
      <c r="G44" s="78">
        <v>307</v>
      </c>
      <c r="H44" s="78">
        <v>243</v>
      </c>
      <c r="I44" s="127">
        <f t="shared" si="11"/>
        <v>1382</v>
      </c>
      <c r="J44" s="259">
        <f t="shared" si="3"/>
        <v>0.98926270579813891</v>
      </c>
      <c r="K44" s="256">
        <f t="shared" si="12"/>
        <v>271</v>
      </c>
      <c r="L44" s="256">
        <f t="shared" si="4"/>
        <v>252</v>
      </c>
      <c r="M44" s="256">
        <f t="shared" si="5"/>
        <v>309</v>
      </c>
      <c r="N44" s="256">
        <f t="shared" si="6"/>
        <v>307</v>
      </c>
      <c r="O44" s="256">
        <f t="shared" si="7"/>
        <v>243</v>
      </c>
      <c r="P44" s="127">
        <f t="shared" si="13"/>
        <v>1382</v>
      </c>
      <c r="Q44" s="259">
        <f t="shared" si="8"/>
        <v>0.98926270579813891</v>
      </c>
      <c r="R44" s="260">
        <f t="shared" si="14"/>
        <v>-8.3630410285124412E-2</v>
      </c>
      <c r="S44" s="260">
        <v>99.009900990099013</v>
      </c>
      <c r="T44" s="260">
        <f t="shared" si="15"/>
        <v>98.926270579813888</v>
      </c>
      <c r="V44" s="257" t="str">
        <f t="shared" si="9"/>
        <v/>
      </c>
    </row>
    <row r="45" spans="1:22" ht="10.5" customHeight="1" x14ac:dyDescent="0.2">
      <c r="A45" s="196">
        <f t="shared" si="10"/>
        <v>39</v>
      </c>
      <c r="B45" s="64" t="s">
        <v>244</v>
      </c>
      <c r="C45" s="367">
        <f>'2 bngày'!X45</f>
        <v>1011</v>
      </c>
      <c r="D45" s="78">
        <v>199</v>
      </c>
      <c r="E45" s="78">
        <v>200</v>
      </c>
      <c r="F45" s="78">
        <v>204</v>
      </c>
      <c r="G45" s="78">
        <v>215</v>
      </c>
      <c r="H45" s="78">
        <v>190</v>
      </c>
      <c r="I45" s="127">
        <f t="shared" si="11"/>
        <v>1008</v>
      </c>
      <c r="J45" s="259">
        <f t="shared" si="3"/>
        <v>0.9970326409495549</v>
      </c>
      <c r="K45" s="256">
        <f t="shared" si="12"/>
        <v>199</v>
      </c>
      <c r="L45" s="256">
        <f t="shared" si="4"/>
        <v>200</v>
      </c>
      <c r="M45" s="256">
        <f t="shared" si="5"/>
        <v>204</v>
      </c>
      <c r="N45" s="256">
        <f t="shared" si="6"/>
        <v>215</v>
      </c>
      <c r="O45" s="256">
        <f t="shared" si="7"/>
        <v>190</v>
      </c>
      <c r="P45" s="127">
        <f t="shared" si="13"/>
        <v>1008</v>
      </c>
      <c r="Q45" s="259">
        <f t="shared" si="8"/>
        <v>0.9970326409495549</v>
      </c>
      <c r="R45" s="260">
        <f t="shared" si="14"/>
        <v>-0.29673590504451397</v>
      </c>
      <c r="S45" s="260">
        <v>100</v>
      </c>
      <c r="T45" s="260">
        <f t="shared" si="15"/>
        <v>99.703264094955486</v>
      </c>
      <c r="V45" s="257" t="str">
        <f t="shared" si="9"/>
        <v/>
      </c>
    </row>
    <row r="46" spans="1:22" ht="10.5" customHeight="1" x14ac:dyDescent="0.2">
      <c r="A46" s="196">
        <f t="shared" si="10"/>
        <v>40</v>
      </c>
      <c r="B46" s="64" t="s">
        <v>156</v>
      </c>
      <c r="C46" s="367">
        <f>'2 bngày'!X46</f>
        <v>1178</v>
      </c>
      <c r="D46" s="78">
        <v>268</v>
      </c>
      <c r="E46" s="78">
        <v>245</v>
      </c>
      <c r="F46" s="78">
        <v>315</v>
      </c>
      <c r="G46" s="78">
        <v>213</v>
      </c>
      <c r="H46" s="78">
        <v>111</v>
      </c>
      <c r="I46" s="127">
        <f t="shared" si="11"/>
        <v>1152</v>
      </c>
      <c r="J46" s="259">
        <f t="shared" si="3"/>
        <v>0.97792869269949068</v>
      </c>
      <c r="K46" s="256">
        <f t="shared" si="12"/>
        <v>268</v>
      </c>
      <c r="L46" s="256">
        <f t="shared" si="4"/>
        <v>245</v>
      </c>
      <c r="M46" s="256">
        <f t="shared" si="5"/>
        <v>315</v>
      </c>
      <c r="N46" s="256">
        <f t="shared" si="6"/>
        <v>213</v>
      </c>
      <c r="O46" s="256">
        <f t="shared" si="7"/>
        <v>111</v>
      </c>
      <c r="P46" s="127">
        <f t="shared" si="13"/>
        <v>1152</v>
      </c>
      <c r="Q46" s="259">
        <f t="shared" si="8"/>
        <v>0.97792869269949068</v>
      </c>
      <c r="R46" s="260">
        <f t="shared" si="14"/>
        <v>97.792869269949065</v>
      </c>
      <c r="T46" s="260">
        <f t="shared" si="15"/>
        <v>97.792869269949065</v>
      </c>
      <c r="V46" s="257" t="str">
        <f t="shared" si="9"/>
        <v/>
      </c>
    </row>
    <row r="47" spans="1:22" ht="10.5" customHeight="1" x14ac:dyDescent="0.2">
      <c r="A47" s="201"/>
      <c r="B47" s="202"/>
      <c r="C47" s="263"/>
      <c r="D47" s="264"/>
      <c r="E47" s="264"/>
      <c r="F47" s="264"/>
      <c r="G47" s="264"/>
      <c r="H47" s="264"/>
      <c r="I47" s="265"/>
      <c r="J47" s="265"/>
      <c r="K47" s="264"/>
      <c r="L47" s="264"/>
      <c r="M47" s="264"/>
      <c r="N47" s="264"/>
      <c r="O47" s="264"/>
      <c r="P47" s="265"/>
      <c r="Q47" s="265"/>
      <c r="V47" s="257" t="str">
        <f t="shared" si="9"/>
        <v/>
      </c>
    </row>
    <row r="48" spans="1:22" ht="10.5" customHeight="1" x14ac:dyDescent="0.2">
      <c r="A48" s="196">
        <v>1</v>
      </c>
      <c r="B48" s="200" t="s">
        <v>105</v>
      </c>
      <c r="C48" s="367">
        <f>'2 bngày'!X49</f>
        <v>69</v>
      </c>
      <c r="D48" s="78">
        <v>18</v>
      </c>
      <c r="E48" s="78">
        <v>0</v>
      </c>
      <c r="F48" s="78">
        <v>0</v>
      </c>
      <c r="G48" s="78">
        <v>7</v>
      </c>
      <c r="H48" s="78"/>
      <c r="I48" s="127">
        <f>SUM(D48:H48)</f>
        <v>25</v>
      </c>
      <c r="J48" s="259">
        <f t="shared" si="3"/>
        <v>0.36231884057971014</v>
      </c>
      <c r="K48" s="256">
        <f t="shared" ref="K48" si="16">D48</f>
        <v>18</v>
      </c>
      <c r="L48" s="256">
        <f t="shared" ref="L48" si="17">E48</f>
        <v>0</v>
      </c>
      <c r="M48" s="256">
        <f t="shared" ref="M48" si="18">F48</f>
        <v>0</v>
      </c>
      <c r="N48" s="256">
        <f t="shared" ref="N48" si="19">G48</f>
        <v>7</v>
      </c>
      <c r="O48" s="256">
        <f t="shared" ref="O48" si="20">H48</f>
        <v>0</v>
      </c>
      <c r="P48" s="127">
        <f>SUM(K48:O48)</f>
        <v>25</v>
      </c>
      <c r="Q48" s="259">
        <f t="shared" si="8"/>
        <v>0.36231884057971014</v>
      </c>
      <c r="V48" s="257" t="str">
        <f t="shared" si="9"/>
        <v/>
      </c>
    </row>
    <row r="49" spans="2:17" ht="12.75" x14ac:dyDescent="0.2">
      <c r="B49" s="70" t="s">
        <v>109</v>
      </c>
      <c r="C49" s="70"/>
      <c r="D49" s="203"/>
      <c r="E49" s="203"/>
      <c r="F49" s="203"/>
      <c r="G49" s="203"/>
      <c r="H49" s="60"/>
      <c r="I49" s="60"/>
      <c r="J49" s="60"/>
      <c r="K49" s="60"/>
      <c r="L49" s="60"/>
      <c r="M49" s="60"/>
      <c r="N49" s="119" t="s">
        <v>107</v>
      </c>
      <c r="O49" s="60"/>
      <c r="P49" s="60"/>
      <c r="Q49" s="60"/>
    </row>
    <row r="50" spans="2:17" ht="12.75" x14ac:dyDescent="0.2">
      <c r="N50" s="119" t="s">
        <v>108</v>
      </c>
    </row>
    <row r="51" spans="2:17" x14ac:dyDescent="0.2">
      <c r="B51" s="67" t="s">
        <v>164</v>
      </c>
      <c r="C51" s="60"/>
      <c r="D51" s="203"/>
      <c r="E51" s="203"/>
      <c r="F51" s="203"/>
      <c r="G51" s="203"/>
      <c r="H51" s="203"/>
      <c r="I51" s="203"/>
      <c r="J51" s="203"/>
      <c r="K51" s="203"/>
      <c r="L51" s="203"/>
      <c r="M51" s="67"/>
      <c r="N51" s="67" t="s">
        <v>165</v>
      </c>
      <c r="O51" s="203"/>
      <c r="P51" s="203"/>
      <c r="Q51" s="203"/>
    </row>
    <row r="52" spans="2:17" x14ac:dyDescent="0.2">
      <c r="B52" s="67"/>
      <c r="C52" s="60"/>
      <c r="D52" s="203"/>
      <c r="E52" s="203"/>
      <c r="F52" s="203"/>
      <c r="G52" s="203"/>
      <c r="H52" s="203"/>
      <c r="I52" s="203"/>
      <c r="J52" s="203"/>
      <c r="K52" s="203"/>
      <c r="L52" s="203"/>
      <c r="M52" s="67"/>
      <c r="O52" s="203"/>
      <c r="P52" s="203"/>
      <c r="Q52" s="203"/>
    </row>
    <row r="53" spans="2:17" ht="12.75" x14ac:dyDescent="0.2">
      <c r="B53" s="60" t="s">
        <v>110</v>
      </c>
      <c r="C53" s="67"/>
      <c r="D53" s="194"/>
      <c r="E53" s="194"/>
      <c r="F53" s="194"/>
      <c r="G53" s="194"/>
      <c r="H53" s="194"/>
      <c r="I53" s="194"/>
      <c r="J53" s="194"/>
      <c r="K53" s="194"/>
      <c r="L53" s="194"/>
      <c r="M53" s="60"/>
      <c r="N53" s="119" t="str">
        <f>'Đội ngũ'!$V$37</f>
        <v xml:space="preserve">Nguyễn Huỳnh Long </v>
      </c>
      <c r="O53" s="194"/>
      <c r="P53" s="194"/>
    </row>
    <row r="54" spans="2:17" x14ac:dyDescent="0.2">
      <c r="B54" s="67"/>
      <c r="C54" s="67"/>
      <c r="D54" s="194"/>
      <c r="E54" s="194"/>
      <c r="F54" s="194"/>
      <c r="G54" s="194"/>
      <c r="H54" s="194"/>
      <c r="I54" s="194"/>
      <c r="J54" s="194"/>
      <c r="K54" s="194"/>
      <c r="L54" s="194"/>
      <c r="M54" s="67"/>
      <c r="O54" s="194"/>
      <c r="P54" s="194"/>
    </row>
    <row r="55" spans="2:17" x14ac:dyDescent="0.2">
      <c r="B55" s="67"/>
      <c r="C55" s="67"/>
      <c r="D55" s="194"/>
      <c r="E55" s="194"/>
      <c r="F55" s="194"/>
      <c r="G55" s="194"/>
      <c r="H55" s="194"/>
      <c r="I55" s="194"/>
      <c r="J55" s="194"/>
      <c r="K55" s="194"/>
      <c r="L55" s="194"/>
      <c r="M55" s="67"/>
      <c r="N55" s="194"/>
      <c r="O55" s="194"/>
      <c r="P55" s="194"/>
    </row>
    <row r="56" spans="2:17" x14ac:dyDescent="0.2">
      <c r="C56" s="60"/>
      <c r="D56" s="194"/>
      <c r="E56" s="194"/>
      <c r="F56" s="194"/>
      <c r="G56" s="194"/>
      <c r="H56" s="194"/>
      <c r="I56" s="194"/>
      <c r="J56" s="194"/>
      <c r="K56" s="194"/>
      <c r="L56" s="194"/>
      <c r="M56" s="194"/>
      <c r="N56" s="194"/>
      <c r="O56" s="194"/>
      <c r="P56" s="194"/>
    </row>
  </sheetData>
  <mergeCells count="5">
    <mergeCell ref="A3:A4"/>
    <mergeCell ref="B3:B4"/>
    <mergeCell ref="C3:C4"/>
    <mergeCell ref="D3:I3"/>
    <mergeCell ref="K3:P3"/>
  </mergeCells>
  <pageMargins left="0.31496062992125984" right="0.31496062992125984"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8.88671875" defaultRowHeight="12" x14ac:dyDescent="0.2"/>
  <cols>
    <col min="1" max="1" width="2.6640625" style="29" customWidth="1"/>
    <col min="2" max="2" width="13.33203125" style="29" customWidth="1"/>
    <col min="3" max="3" width="4.6640625" style="29" customWidth="1"/>
    <col min="4" max="5" width="5.109375" style="29" customWidth="1"/>
    <col min="6" max="7" width="4" style="29" customWidth="1"/>
    <col min="8" max="8" width="5" style="29" customWidth="1"/>
    <col min="9" max="9" width="6.6640625" style="29" customWidth="1"/>
    <col min="10" max="10" width="12.77734375" style="29" customWidth="1"/>
    <col min="11" max="12" width="6.6640625" style="29" customWidth="1"/>
    <col min="13" max="13" width="8.5546875" style="29" customWidth="1"/>
    <col min="14" max="14" width="1.6640625" style="29" customWidth="1"/>
    <col min="15" max="15" width="6.5546875" style="29" customWidth="1"/>
    <col min="16" max="16" width="11.109375" style="29" customWidth="1"/>
    <col min="17" max="17" width="17.5546875" style="29" customWidth="1"/>
    <col min="18" max="18" width="6" style="29" hidden="1" customWidth="1"/>
    <col min="19" max="19" width="8.88671875" style="29" hidden="1" customWidth="1"/>
    <col min="20" max="16384" width="8.88671875" style="29"/>
  </cols>
  <sheetData>
    <row r="1" spans="1:19" ht="12.75" x14ac:dyDescent="0.2">
      <c r="A1" s="17" t="s">
        <v>65</v>
      </c>
    </row>
    <row r="2" spans="1:19" ht="12.75" x14ac:dyDescent="0.2">
      <c r="A2" s="17"/>
      <c r="B2" s="266"/>
      <c r="C2" s="266"/>
      <c r="D2" s="266"/>
      <c r="E2" s="266"/>
      <c r="F2" s="266"/>
      <c r="G2" s="266"/>
      <c r="H2" s="266"/>
      <c r="I2" s="266"/>
      <c r="J2" s="267" t="s">
        <v>305</v>
      </c>
      <c r="K2" s="266"/>
      <c r="L2" s="266"/>
      <c r="M2" s="266"/>
      <c r="N2" s="266"/>
      <c r="O2" s="266"/>
      <c r="P2" s="266"/>
      <c r="Q2" s="266"/>
    </row>
    <row r="3" spans="1:19" ht="24" x14ac:dyDescent="0.2">
      <c r="A3" s="268" t="s">
        <v>255</v>
      </c>
      <c r="B3" s="268" t="s">
        <v>63</v>
      </c>
      <c r="C3" s="698" t="s">
        <v>256</v>
      </c>
      <c r="D3" s="698" t="s">
        <v>257</v>
      </c>
      <c r="E3" s="700"/>
      <c r="F3" s="701" t="s">
        <v>258</v>
      </c>
      <c r="G3" s="702"/>
      <c r="H3" s="703"/>
      <c r="I3" s="269" t="s">
        <v>259</v>
      </c>
      <c r="J3" s="704" t="s">
        <v>260</v>
      </c>
      <c r="K3" s="704"/>
      <c r="L3" s="704"/>
      <c r="M3" s="270" t="s">
        <v>261</v>
      </c>
      <c r="N3" s="271"/>
      <c r="O3" s="268" t="s">
        <v>259</v>
      </c>
      <c r="P3" s="272" t="s">
        <v>262</v>
      </c>
      <c r="Q3" s="271"/>
      <c r="R3" s="218" t="s">
        <v>263</v>
      </c>
      <c r="S3" s="218"/>
    </row>
    <row r="4" spans="1:19" ht="24" x14ac:dyDescent="0.2">
      <c r="A4" s="273" t="s">
        <v>29</v>
      </c>
      <c r="B4" s="274"/>
      <c r="C4" s="699"/>
      <c r="D4" s="275" t="s">
        <v>264</v>
      </c>
      <c r="E4" s="275" t="s">
        <v>28</v>
      </c>
      <c r="F4" s="276" t="s">
        <v>265</v>
      </c>
      <c r="G4" s="276" t="s">
        <v>27</v>
      </c>
      <c r="H4" s="276" t="s">
        <v>28</v>
      </c>
      <c r="I4" s="276" t="s">
        <v>28</v>
      </c>
      <c r="J4" s="277" t="s">
        <v>309</v>
      </c>
      <c r="K4" s="277" t="s">
        <v>266</v>
      </c>
      <c r="L4" s="276" t="s">
        <v>267</v>
      </c>
      <c r="M4" s="278" t="s">
        <v>268</v>
      </c>
      <c r="N4" s="279"/>
      <c r="O4" s="273"/>
      <c r="P4" s="280"/>
      <c r="Q4" s="281"/>
      <c r="R4" s="29" t="s">
        <v>57</v>
      </c>
      <c r="S4" s="282" t="s">
        <v>259</v>
      </c>
    </row>
    <row r="5" spans="1:19" ht="12.75" x14ac:dyDescent="0.2">
      <c r="A5" s="283"/>
      <c r="B5" s="284" t="s">
        <v>269</v>
      </c>
      <c r="C5" s="312">
        <f>SUM(C6:C45)</f>
        <v>6054</v>
      </c>
      <c r="D5" s="312">
        <f>SUM(D6:D45)</f>
        <v>6047</v>
      </c>
      <c r="E5" s="413">
        <f>D5/C$5</f>
        <v>0.99884373967624707</v>
      </c>
      <c r="F5" s="312">
        <f>SUM(F6:F44)</f>
        <v>0</v>
      </c>
      <c r="G5" s="313">
        <f t="shared" ref="G5" si="0">F5+D5</f>
        <v>6047</v>
      </c>
      <c r="H5" s="414">
        <f t="shared" ref="H5:H45" si="1">G5/C5</f>
        <v>0.99884373967624707</v>
      </c>
      <c r="I5" s="416">
        <f>L5/(J5-K5)</f>
        <v>0.99375513557929329</v>
      </c>
      <c r="J5" s="285">
        <f>SUM(J6:J45)</f>
        <v>7483</v>
      </c>
      <c r="K5" s="285">
        <f>SUM(K6:K45)</f>
        <v>1398</v>
      </c>
      <c r="L5" s="285">
        <f>SUM(L6:L45)</f>
        <v>6047</v>
      </c>
      <c r="M5" s="285">
        <f>SUM(M6:M45)</f>
        <v>38</v>
      </c>
      <c r="N5" s="266"/>
      <c r="O5" s="266"/>
      <c r="P5" s="286"/>
      <c r="Q5" s="266"/>
      <c r="S5" s="287">
        <v>-3.0000000000000001E-3</v>
      </c>
    </row>
    <row r="6" spans="1:19" ht="12" customHeight="1" x14ac:dyDescent="0.2">
      <c r="A6" s="288">
        <v>1</v>
      </c>
      <c r="B6" s="51" t="s">
        <v>72</v>
      </c>
      <c r="C6" s="289">
        <f>'2 bngày'!T7</f>
        <v>179</v>
      </c>
      <c r="D6" s="290">
        <v>179</v>
      </c>
      <c r="E6" s="303">
        <f>D6/$C6</f>
        <v>1</v>
      </c>
      <c r="F6" s="289"/>
      <c r="G6" s="289">
        <f>D6+F6</f>
        <v>179</v>
      </c>
      <c r="H6" s="291">
        <f t="shared" si="1"/>
        <v>1</v>
      </c>
      <c r="I6" s="292">
        <f t="shared" ref="I6:I45" si="2">L6/(J6-K6)</f>
        <v>0.97814207650273222</v>
      </c>
      <c r="J6" s="289">
        <v>412</v>
      </c>
      <c r="K6" s="289">
        <v>229</v>
      </c>
      <c r="L6" s="289">
        <f t="shared" ref="L6:L33" si="3">D6</f>
        <v>179</v>
      </c>
      <c r="M6" s="289">
        <f>IF((J6-K6-L6)=0,"",(J6-K6-L6))</f>
        <v>4</v>
      </c>
      <c r="N6" s="266"/>
      <c r="O6" s="293">
        <f>(L6+L7+L8)/((J6+J7+J8)-(K6+K7+K8))</f>
        <v>0.99065420560747663</v>
      </c>
      <c r="P6" s="294" t="s">
        <v>119</v>
      </c>
      <c r="Q6" s="266"/>
      <c r="R6" s="295">
        <f>I6-S6</f>
        <v>-1.1956933398257874E-2</v>
      </c>
      <c r="S6" s="296">
        <v>0.99009900990099009</v>
      </c>
    </row>
    <row r="7" spans="1:19" ht="12" customHeight="1" x14ac:dyDescent="0.2">
      <c r="A7" s="288">
        <f>A6+1</f>
        <v>2</v>
      </c>
      <c r="B7" s="51" t="s">
        <v>73</v>
      </c>
      <c r="C7" s="289">
        <f>'2 bngày'!T8</f>
        <v>280</v>
      </c>
      <c r="D7" s="290">
        <v>280</v>
      </c>
      <c r="E7" s="303">
        <f t="shared" ref="E7:E45" si="4">D7/$C7</f>
        <v>1</v>
      </c>
      <c r="F7" s="289"/>
      <c r="G7" s="289">
        <f t="shared" ref="G7:G45" si="5">D7+F7</f>
        <v>280</v>
      </c>
      <c r="H7" s="291">
        <f t="shared" si="1"/>
        <v>1</v>
      </c>
      <c r="I7" s="292">
        <f t="shared" si="2"/>
        <v>0.99290780141843971</v>
      </c>
      <c r="J7" s="289">
        <v>429</v>
      </c>
      <c r="K7" s="289">
        <v>147</v>
      </c>
      <c r="L7" s="289">
        <f t="shared" si="3"/>
        <v>280</v>
      </c>
      <c r="M7" s="289">
        <f t="shared" ref="M7:M45" si="6">IF((J7-K7-L7)=0,"",(J7-K7-L7))</f>
        <v>2</v>
      </c>
      <c r="N7" s="297"/>
      <c r="O7" s="298"/>
      <c r="P7" s="299"/>
      <c r="Q7" s="266"/>
      <c r="R7" s="295">
        <f t="shared" ref="R7:R45" si="7">I7-S7</f>
        <v>7.8331745527681074E-3</v>
      </c>
      <c r="S7" s="296">
        <v>0.9850746268656716</v>
      </c>
    </row>
    <row r="8" spans="1:19" ht="12" customHeight="1" x14ac:dyDescent="0.2">
      <c r="A8" s="288">
        <f t="shared" ref="A8:A43" si="8">A7+1</f>
        <v>3</v>
      </c>
      <c r="B8" s="64" t="s">
        <v>168</v>
      </c>
      <c r="C8" s="289">
        <f>'2 bngày'!T9</f>
        <v>177</v>
      </c>
      <c r="D8" s="290">
        <v>177</v>
      </c>
      <c r="E8" s="303">
        <f t="shared" si="4"/>
        <v>1</v>
      </c>
      <c r="F8" s="289"/>
      <c r="G8" s="289">
        <f t="shared" si="5"/>
        <v>177</v>
      </c>
      <c r="H8" s="291">
        <f t="shared" si="1"/>
        <v>1</v>
      </c>
      <c r="I8" s="292">
        <f t="shared" si="2"/>
        <v>1</v>
      </c>
      <c r="J8" s="289">
        <v>184</v>
      </c>
      <c r="K8" s="289">
        <v>7</v>
      </c>
      <c r="L8" s="289">
        <f t="shared" si="3"/>
        <v>177</v>
      </c>
      <c r="M8" s="289" t="str">
        <f t="shared" si="6"/>
        <v/>
      </c>
      <c r="N8" s="266"/>
      <c r="O8" s="34"/>
      <c r="P8" s="300"/>
      <c r="Q8" s="266"/>
      <c r="R8" s="295">
        <f t="shared" si="7"/>
        <v>0</v>
      </c>
      <c r="S8" s="296">
        <v>1</v>
      </c>
    </row>
    <row r="9" spans="1:19" ht="12" customHeight="1" x14ac:dyDescent="0.2">
      <c r="A9" s="288">
        <f t="shared" si="8"/>
        <v>4</v>
      </c>
      <c r="B9" s="64" t="s">
        <v>104</v>
      </c>
      <c r="C9" s="289">
        <f>'2 bngày'!T10</f>
        <v>260</v>
      </c>
      <c r="D9" s="290">
        <v>260</v>
      </c>
      <c r="E9" s="303">
        <f t="shared" si="4"/>
        <v>1</v>
      </c>
      <c r="F9" s="289"/>
      <c r="G9" s="289">
        <f t="shared" si="5"/>
        <v>260</v>
      </c>
      <c r="H9" s="291">
        <f t="shared" si="1"/>
        <v>1</v>
      </c>
      <c r="I9" s="292">
        <f t="shared" si="2"/>
        <v>1</v>
      </c>
      <c r="J9" s="289">
        <v>298</v>
      </c>
      <c r="K9" s="289">
        <v>38</v>
      </c>
      <c r="L9" s="289">
        <f t="shared" si="3"/>
        <v>260</v>
      </c>
      <c r="M9" s="289" t="str">
        <f t="shared" si="6"/>
        <v/>
      </c>
      <c r="N9" s="266"/>
      <c r="O9" s="293">
        <f>(L9+L10+L11)/((J9+J10+J11)-(K9+K10+K11))</f>
        <v>1</v>
      </c>
      <c r="P9" s="294" t="s">
        <v>270</v>
      </c>
      <c r="Q9" s="266"/>
      <c r="R9" s="295">
        <f t="shared" si="7"/>
        <v>1.6806722689075682E-2</v>
      </c>
      <c r="S9" s="295">
        <v>0.98319327731092432</v>
      </c>
    </row>
    <row r="10" spans="1:19" ht="12" customHeight="1" x14ac:dyDescent="0.2">
      <c r="A10" s="288">
        <f t="shared" si="8"/>
        <v>5</v>
      </c>
      <c r="B10" s="51" t="s">
        <v>74</v>
      </c>
      <c r="C10" s="289">
        <f>'2 bngày'!T11</f>
        <v>115</v>
      </c>
      <c r="D10" s="290">
        <v>115</v>
      </c>
      <c r="E10" s="303">
        <f t="shared" si="4"/>
        <v>1</v>
      </c>
      <c r="F10" s="289"/>
      <c r="G10" s="289">
        <f t="shared" si="5"/>
        <v>115</v>
      </c>
      <c r="H10" s="291">
        <f t="shared" si="1"/>
        <v>1</v>
      </c>
      <c r="I10" s="292">
        <f t="shared" si="2"/>
        <v>1</v>
      </c>
      <c r="J10" s="289">
        <v>130</v>
      </c>
      <c r="K10" s="289">
        <v>15</v>
      </c>
      <c r="L10" s="289">
        <f t="shared" si="3"/>
        <v>115</v>
      </c>
      <c r="M10" s="289" t="str">
        <f t="shared" si="6"/>
        <v/>
      </c>
      <c r="N10" s="266"/>
      <c r="O10" s="298"/>
      <c r="P10" s="299"/>
      <c r="Q10" s="266"/>
      <c r="R10" s="295">
        <f t="shared" si="7"/>
        <v>0</v>
      </c>
      <c r="S10" s="295">
        <v>1</v>
      </c>
    </row>
    <row r="11" spans="1:19" ht="12" customHeight="1" x14ac:dyDescent="0.2">
      <c r="A11" s="288">
        <f t="shared" si="8"/>
        <v>6</v>
      </c>
      <c r="B11" s="51" t="s">
        <v>75</v>
      </c>
      <c r="C11" s="289">
        <f>'2 bngày'!T12</f>
        <v>247</v>
      </c>
      <c r="D11" s="290">
        <v>247</v>
      </c>
      <c r="E11" s="303">
        <f t="shared" si="4"/>
        <v>1</v>
      </c>
      <c r="F11" s="289"/>
      <c r="G11" s="289">
        <f t="shared" si="5"/>
        <v>247</v>
      </c>
      <c r="H11" s="291">
        <f t="shared" si="1"/>
        <v>1</v>
      </c>
      <c r="I11" s="292">
        <f t="shared" si="2"/>
        <v>1</v>
      </c>
      <c r="J11" s="289">
        <v>303</v>
      </c>
      <c r="K11" s="289">
        <v>56</v>
      </c>
      <c r="L11" s="289">
        <f t="shared" si="3"/>
        <v>247</v>
      </c>
      <c r="M11" s="289" t="str">
        <f t="shared" si="6"/>
        <v/>
      </c>
      <c r="N11" s="266"/>
      <c r="O11" s="34"/>
      <c r="P11" s="300"/>
      <c r="Q11" s="266"/>
      <c r="R11" s="295">
        <f t="shared" si="7"/>
        <v>0</v>
      </c>
      <c r="S11" s="295">
        <v>1</v>
      </c>
    </row>
    <row r="12" spans="1:19" ht="12" customHeight="1" x14ac:dyDescent="0.2">
      <c r="A12" s="288">
        <f t="shared" si="8"/>
        <v>7</v>
      </c>
      <c r="B12" s="51" t="s">
        <v>76</v>
      </c>
      <c r="C12" s="289">
        <f>'2 bngày'!T13</f>
        <v>103</v>
      </c>
      <c r="D12" s="290">
        <v>103</v>
      </c>
      <c r="E12" s="303">
        <f t="shared" si="4"/>
        <v>1</v>
      </c>
      <c r="F12" s="289"/>
      <c r="G12" s="289">
        <f t="shared" si="5"/>
        <v>103</v>
      </c>
      <c r="H12" s="291">
        <f t="shared" si="1"/>
        <v>1</v>
      </c>
      <c r="I12" s="292">
        <f t="shared" si="2"/>
        <v>1</v>
      </c>
      <c r="J12" s="289">
        <v>115</v>
      </c>
      <c r="K12" s="289">
        <v>12</v>
      </c>
      <c r="L12" s="289">
        <f t="shared" si="3"/>
        <v>103</v>
      </c>
      <c r="M12" s="289" t="str">
        <f t="shared" si="6"/>
        <v/>
      </c>
      <c r="N12" s="266"/>
      <c r="O12" s="293">
        <f>(L12+L13+L14)/((J12+J13+J14)-(K12+K13+K14))</f>
        <v>1</v>
      </c>
      <c r="P12" s="294" t="s">
        <v>271</v>
      </c>
      <c r="Q12" s="266"/>
      <c r="R12" s="295">
        <f t="shared" si="7"/>
        <v>2.6666666666666616E-2</v>
      </c>
      <c r="S12" s="296">
        <v>0.97333333333333338</v>
      </c>
    </row>
    <row r="13" spans="1:19" ht="12" customHeight="1" x14ac:dyDescent="0.2">
      <c r="A13" s="288">
        <f t="shared" si="8"/>
        <v>8</v>
      </c>
      <c r="B13" s="51" t="s">
        <v>77</v>
      </c>
      <c r="C13" s="289">
        <f>'2 bngày'!T14</f>
        <v>108</v>
      </c>
      <c r="D13" s="290">
        <v>108</v>
      </c>
      <c r="E13" s="303">
        <f t="shared" si="4"/>
        <v>1</v>
      </c>
      <c r="F13" s="289"/>
      <c r="G13" s="289">
        <f t="shared" si="5"/>
        <v>108</v>
      </c>
      <c r="H13" s="291">
        <f t="shared" si="1"/>
        <v>1</v>
      </c>
      <c r="I13" s="292">
        <f t="shared" si="2"/>
        <v>1</v>
      </c>
      <c r="J13" s="289">
        <v>112</v>
      </c>
      <c r="K13" s="289">
        <v>4</v>
      </c>
      <c r="L13" s="289">
        <f t="shared" si="3"/>
        <v>108</v>
      </c>
      <c r="M13" s="289" t="str">
        <f t="shared" si="6"/>
        <v/>
      </c>
      <c r="N13" s="266"/>
      <c r="O13" s="301"/>
      <c r="P13" s="299"/>
      <c r="Q13" s="266"/>
      <c r="R13" s="295">
        <f t="shared" si="7"/>
        <v>0</v>
      </c>
      <c r="S13" s="295">
        <v>1</v>
      </c>
    </row>
    <row r="14" spans="1:19" ht="12" customHeight="1" x14ac:dyDescent="0.2">
      <c r="A14" s="288">
        <f t="shared" si="8"/>
        <v>9</v>
      </c>
      <c r="B14" s="51" t="s">
        <v>78</v>
      </c>
      <c r="C14" s="289">
        <f>'2 bngày'!T15</f>
        <v>160</v>
      </c>
      <c r="D14" s="290">
        <v>160</v>
      </c>
      <c r="E14" s="303">
        <f t="shared" si="4"/>
        <v>1</v>
      </c>
      <c r="F14" s="289"/>
      <c r="G14" s="289">
        <f t="shared" si="5"/>
        <v>160</v>
      </c>
      <c r="H14" s="291">
        <f t="shared" si="1"/>
        <v>1</v>
      </c>
      <c r="I14" s="292">
        <f t="shared" si="2"/>
        <v>1</v>
      </c>
      <c r="J14" s="289">
        <v>186</v>
      </c>
      <c r="K14" s="289">
        <v>26</v>
      </c>
      <c r="L14" s="289">
        <f t="shared" si="3"/>
        <v>160</v>
      </c>
      <c r="M14" s="289" t="str">
        <f t="shared" si="6"/>
        <v/>
      </c>
      <c r="N14" s="266"/>
      <c r="O14" s="34"/>
      <c r="P14" s="300"/>
      <c r="Q14" s="266"/>
      <c r="R14" s="295">
        <f t="shared" si="7"/>
        <v>9.1324200913242004E-3</v>
      </c>
      <c r="S14" s="295">
        <v>0.9908675799086758</v>
      </c>
    </row>
    <row r="15" spans="1:19" ht="12" customHeight="1" x14ac:dyDescent="0.2">
      <c r="A15" s="288">
        <f t="shared" si="8"/>
        <v>10</v>
      </c>
      <c r="B15" s="51" t="s">
        <v>79</v>
      </c>
      <c r="C15" s="289">
        <f>'2 bngày'!T16</f>
        <v>205</v>
      </c>
      <c r="D15" s="290">
        <v>205</v>
      </c>
      <c r="E15" s="303">
        <f t="shared" si="4"/>
        <v>1</v>
      </c>
      <c r="F15" s="289"/>
      <c r="G15" s="289">
        <f t="shared" si="5"/>
        <v>205</v>
      </c>
      <c r="H15" s="291">
        <f t="shared" si="1"/>
        <v>1</v>
      </c>
      <c r="I15" s="292">
        <f t="shared" si="2"/>
        <v>1</v>
      </c>
      <c r="J15" s="289">
        <v>228</v>
      </c>
      <c r="K15" s="289">
        <v>23</v>
      </c>
      <c r="L15" s="289">
        <f t="shared" si="3"/>
        <v>205</v>
      </c>
      <c r="M15" s="289" t="str">
        <f t="shared" si="6"/>
        <v/>
      </c>
      <c r="N15" s="266"/>
      <c r="O15" s="293">
        <f>(L15+L16+L17)/((J15+J16+J17)-(K15+K16+K17))</f>
        <v>1</v>
      </c>
      <c r="P15" s="294" t="s">
        <v>272</v>
      </c>
      <c r="Q15" s="302"/>
      <c r="R15" s="295">
        <f t="shared" si="7"/>
        <v>3.3898305084745783E-2</v>
      </c>
      <c r="S15" s="295">
        <v>0.96610169491525422</v>
      </c>
    </row>
    <row r="16" spans="1:19" ht="12" customHeight="1" x14ac:dyDescent="0.2">
      <c r="A16" s="288">
        <f t="shared" si="8"/>
        <v>11</v>
      </c>
      <c r="B16" s="64" t="s">
        <v>132</v>
      </c>
      <c r="C16" s="289">
        <f>'2 bngày'!T17</f>
        <v>78</v>
      </c>
      <c r="D16" s="290">
        <v>78</v>
      </c>
      <c r="E16" s="303">
        <f t="shared" si="4"/>
        <v>1</v>
      </c>
      <c r="F16" s="289"/>
      <c r="G16" s="289">
        <f t="shared" si="5"/>
        <v>78</v>
      </c>
      <c r="H16" s="291">
        <f t="shared" si="1"/>
        <v>1</v>
      </c>
      <c r="I16" s="292">
        <f t="shared" si="2"/>
        <v>1</v>
      </c>
      <c r="J16" s="289">
        <v>88</v>
      </c>
      <c r="K16" s="289">
        <v>10</v>
      </c>
      <c r="L16" s="289">
        <f t="shared" si="3"/>
        <v>78</v>
      </c>
      <c r="M16" s="289" t="str">
        <f t="shared" si="6"/>
        <v/>
      </c>
      <c r="N16" s="266"/>
      <c r="O16" s="298"/>
      <c r="P16" s="299"/>
      <c r="Q16" s="302"/>
      <c r="R16" s="295">
        <f t="shared" si="7"/>
        <v>0</v>
      </c>
      <c r="S16" s="295">
        <v>1</v>
      </c>
    </row>
    <row r="17" spans="1:19" ht="12" customHeight="1" x14ac:dyDescent="0.2">
      <c r="A17" s="288">
        <f t="shared" si="8"/>
        <v>12</v>
      </c>
      <c r="B17" s="51" t="s">
        <v>80</v>
      </c>
      <c r="C17" s="289">
        <f>'2 bngày'!T18</f>
        <v>172</v>
      </c>
      <c r="D17" s="290">
        <v>172</v>
      </c>
      <c r="E17" s="303">
        <f t="shared" si="4"/>
        <v>1</v>
      </c>
      <c r="F17" s="289"/>
      <c r="G17" s="289">
        <f t="shared" si="5"/>
        <v>172</v>
      </c>
      <c r="H17" s="291">
        <f t="shared" si="1"/>
        <v>1</v>
      </c>
      <c r="I17" s="292">
        <f t="shared" si="2"/>
        <v>1</v>
      </c>
      <c r="J17" s="289">
        <v>201</v>
      </c>
      <c r="K17" s="289">
        <v>29</v>
      </c>
      <c r="L17" s="289">
        <f t="shared" si="3"/>
        <v>172</v>
      </c>
      <c r="M17" s="289" t="str">
        <f t="shared" si="6"/>
        <v/>
      </c>
      <c r="N17" s="266"/>
      <c r="O17" s="34"/>
      <c r="P17" s="300"/>
      <c r="Q17" s="302"/>
      <c r="R17" s="295">
        <f t="shared" si="7"/>
        <v>5.7142857142856718E-3</v>
      </c>
      <c r="S17" s="296">
        <v>0.99428571428571433</v>
      </c>
    </row>
    <row r="18" spans="1:19" ht="12" customHeight="1" x14ac:dyDescent="0.2">
      <c r="A18" s="288">
        <f t="shared" si="8"/>
        <v>13</v>
      </c>
      <c r="B18" s="51" t="s">
        <v>81</v>
      </c>
      <c r="C18" s="289">
        <f>'2 bngày'!T19</f>
        <v>98</v>
      </c>
      <c r="D18" s="290">
        <v>98</v>
      </c>
      <c r="E18" s="303">
        <f t="shared" si="4"/>
        <v>1</v>
      </c>
      <c r="F18" s="289"/>
      <c r="G18" s="289">
        <f t="shared" si="5"/>
        <v>98</v>
      </c>
      <c r="H18" s="291">
        <f t="shared" si="1"/>
        <v>1</v>
      </c>
      <c r="I18" s="292">
        <f t="shared" si="2"/>
        <v>1</v>
      </c>
      <c r="J18" s="289">
        <v>114</v>
      </c>
      <c r="K18" s="289">
        <v>16</v>
      </c>
      <c r="L18" s="289">
        <f t="shared" si="3"/>
        <v>98</v>
      </c>
      <c r="M18" s="289" t="str">
        <f t="shared" si="6"/>
        <v/>
      </c>
      <c r="N18" s="266"/>
      <c r="O18" s="293">
        <f>(L18+L19)/((J18+J19)-(K18+K19))</f>
        <v>0.99203187250996017</v>
      </c>
      <c r="P18" s="293" t="s">
        <v>273</v>
      </c>
      <c r="Q18" s="302"/>
      <c r="R18" s="295">
        <f t="shared" si="7"/>
        <v>2.1390374331550777E-2</v>
      </c>
      <c r="S18" s="296">
        <v>0.97860962566844922</v>
      </c>
    </row>
    <row r="19" spans="1:19" ht="12" customHeight="1" x14ac:dyDescent="0.2">
      <c r="A19" s="288">
        <f t="shared" si="8"/>
        <v>14</v>
      </c>
      <c r="B19" s="51" t="s">
        <v>82</v>
      </c>
      <c r="C19" s="289">
        <f>'2 bngày'!T20</f>
        <v>151</v>
      </c>
      <c r="D19" s="290">
        <v>151</v>
      </c>
      <c r="E19" s="303">
        <f t="shared" si="4"/>
        <v>1</v>
      </c>
      <c r="F19" s="289"/>
      <c r="G19" s="289">
        <f t="shared" si="5"/>
        <v>151</v>
      </c>
      <c r="H19" s="291">
        <f t="shared" si="1"/>
        <v>1</v>
      </c>
      <c r="I19" s="292">
        <f t="shared" si="2"/>
        <v>0.98692810457516345</v>
      </c>
      <c r="J19" s="289">
        <v>191</v>
      </c>
      <c r="K19" s="289">
        <v>38</v>
      </c>
      <c r="L19" s="289">
        <f t="shared" si="3"/>
        <v>151</v>
      </c>
      <c r="M19" s="289">
        <f t="shared" si="6"/>
        <v>2</v>
      </c>
      <c r="N19" s="266"/>
      <c r="O19" s="303"/>
      <c r="P19" s="304"/>
      <c r="Q19" s="302"/>
      <c r="R19" s="295">
        <f t="shared" si="7"/>
        <v>3.2382650029708859E-2</v>
      </c>
      <c r="S19" s="296">
        <v>0.95454545454545459</v>
      </c>
    </row>
    <row r="20" spans="1:19" ht="12" customHeight="1" x14ac:dyDescent="0.2">
      <c r="A20" s="288">
        <f t="shared" si="8"/>
        <v>15</v>
      </c>
      <c r="B20" s="51" t="s">
        <v>83</v>
      </c>
      <c r="C20" s="289">
        <f>'2 bngày'!T21</f>
        <v>150</v>
      </c>
      <c r="D20" s="290">
        <v>150</v>
      </c>
      <c r="E20" s="303">
        <f t="shared" si="4"/>
        <v>1</v>
      </c>
      <c r="F20" s="289"/>
      <c r="G20" s="289">
        <f t="shared" si="5"/>
        <v>150</v>
      </c>
      <c r="H20" s="291">
        <f t="shared" si="1"/>
        <v>1</v>
      </c>
      <c r="I20" s="292">
        <f t="shared" si="2"/>
        <v>1</v>
      </c>
      <c r="J20" s="289">
        <v>171</v>
      </c>
      <c r="K20" s="289">
        <v>21</v>
      </c>
      <c r="L20" s="289">
        <f t="shared" si="3"/>
        <v>150</v>
      </c>
      <c r="M20" s="289" t="str">
        <f t="shared" si="6"/>
        <v/>
      </c>
      <c r="N20" s="266"/>
      <c r="O20" s="292">
        <f>I20</f>
        <v>1</v>
      </c>
      <c r="P20" s="292" t="s">
        <v>238</v>
      </c>
      <c r="Q20" s="302"/>
      <c r="R20" s="295">
        <f t="shared" si="7"/>
        <v>0</v>
      </c>
      <c r="S20" s="295">
        <v>1</v>
      </c>
    </row>
    <row r="21" spans="1:19" ht="12" customHeight="1" x14ac:dyDescent="0.2">
      <c r="A21" s="288">
        <f t="shared" si="8"/>
        <v>16</v>
      </c>
      <c r="B21" s="51" t="s">
        <v>84</v>
      </c>
      <c r="C21" s="289">
        <f>'2 bngày'!T22</f>
        <v>175</v>
      </c>
      <c r="D21" s="290">
        <v>175</v>
      </c>
      <c r="E21" s="303">
        <f t="shared" si="4"/>
        <v>1</v>
      </c>
      <c r="F21" s="289"/>
      <c r="G21" s="289">
        <f t="shared" si="5"/>
        <v>175</v>
      </c>
      <c r="H21" s="291">
        <f t="shared" si="1"/>
        <v>1</v>
      </c>
      <c r="I21" s="292">
        <f t="shared" si="2"/>
        <v>0.98870056497175141</v>
      </c>
      <c r="J21" s="289">
        <v>195</v>
      </c>
      <c r="K21" s="289">
        <v>18</v>
      </c>
      <c r="L21" s="289">
        <f t="shared" si="3"/>
        <v>175</v>
      </c>
      <c r="M21" s="289">
        <f t="shared" si="6"/>
        <v>2</v>
      </c>
      <c r="N21" s="266"/>
      <c r="O21" s="293">
        <f>(L21+L22)/((J21+J22)-(K21+K22))</f>
        <v>0.98854961832061072</v>
      </c>
      <c r="P21" s="293" t="s">
        <v>84</v>
      </c>
      <c r="Q21" s="302"/>
      <c r="R21" s="295">
        <f t="shared" si="7"/>
        <v>-1.1299435028248594E-2</v>
      </c>
      <c r="S21" s="296">
        <v>1</v>
      </c>
    </row>
    <row r="22" spans="1:19" ht="12" customHeight="1" x14ac:dyDescent="0.2">
      <c r="A22" s="288">
        <f t="shared" si="8"/>
        <v>17</v>
      </c>
      <c r="B22" s="51" t="s">
        <v>85</v>
      </c>
      <c r="C22" s="289">
        <f>'2 bngày'!T23</f>
        <v>84</v>
      </c>
      <c r="D22" s="290">
        <v>84</v>
      </c>
      <c r="E22" s="303">
        <f t="shared" si="4"/>
        <v>1</v>
      </c>
      <c r="F22" s="289"/>
      <c r="G22" s="289">
        <f t="shared" si="5"/>
        <v>84</v>
      </c>
      <c r="H22" s="291">
        <f t="shared" si="1"/>
        <v>1</v>
      </c>
      <c r="I22" s="292">
        <f t="shared" si="2"/>
        <v>0.9882352941176471</v>
      </c>
      <c r="J22" s="289">
        <v>95</v>
      </c>
      <c r="K22" s="289">
        <v>10</v>
      </c>
      <c r="L22" s="289">
        <f t="shared" si="3"/>
        <v>84</v>
      </c>
      <c r="M22" s="289">
        <f t="shared" si="6"/>
        <v>1</v>
      </c>
      <c r="N22" s="266"/>
      <c r="O22" s="303"/>
      <c r="P22" s="304"/>
      <c r="Q22" s="302"/>
      <c r="R22" s="295">
        <f t="shared" si="7"/>
        <v>5.4766734279919627E-3</v>
      </c>
      <c r="S22" s="296">
        <v>0.98275862068965514</v>
      </c>
    </row>
    <row r="23" spans="1:19" ht="12" customHeight="1" x14ac:dyDescent="0.2">
      <c r="A23" s="288">
        <f t="shared" si="8"/>
        <v>18</v>
      </c>
      <c r="B23" s="51" t="s">
        <v>86</v>
      </c>
      <c r="C23" s="289">
        <f>'2 bngày'!T24</f>
        <v>160</v>
      </c>
      <c r="D23" s="290">
        <v>160</v>
      </c>
      <c r="E23" s="303">
        <f t="shared" si="4"/>
        <v>1</v>
      </c>
      <c r="F23" s="289"/>
      <c r="G23" s="289">
        <f t="shared" si="5"/>
        <v>160</v>
      </c>
      <c r="H23" s="291">
        <f t="shared" si="1"/>
        <v>1</v>
      </c>
      <c r="I23" s="292">
        <f t="shared" si="2"/>
        <v>1</v>
      </c>
      <c r="J23" s="289">
        <v>182</v>
      </c>
      <c r="K23" s="289">
        <v>22</v>
      </c>
      <c r="L23" s="289">
        <f t="shared" si="3"/>
        <v>160</v>
      </c>
      <c r="M23" s="289" t="str">
        <f t="shared" si="6"/>
        <v/>
      </c>
      <c r="N23" s="266"/>
      <c r="O23" s="291">
        <f>I23</f>
        <v>1</v>
      </c>
      <c r="P23" s="292" t="s">
        <v>86</v>
      </c>
      <c r="Q23" s="267" t="s">
        <v>107</v>
      </c>
      <c r="R23" s="295">
        <f t="shared" si="7"/>
        <v>1.0869565217391353E-2</v>
      </c>
      <c r="S23" s="295">
        <v>0.98913043478260865</v>
      </c>
    </row>
    <row r="24" spans="1:19" ht="12" customHeight="1" x14ac:dyDescent="0.2">
      <c r="A24" s="288">
        <f t="shared" si="8"/>
        <v>19</v>
      </c>
      <c r="B24" s="51" t="s">
        <v>87</v>
      </c>
      <c r="C24" s="289">
        <f>'2 bngày'!T25</f>
        <v>136</v>
      </c>
      <c r="D24" s="290">
        <v>136</v>
      </c>
      <c r="E24" s="303">
        <f t="shared" si="4"/>
        <v>1</v>
      </c>
      <c r="F24" s="289"/>
      <c r="G24" s="289">
        <f t="shared" si="5"/>
        <v>136</v>
      </c>
      <c r="H24" s="291">
        <f t="shared" si="1"/>
        <v>1</v>
      </c>
      <c r="I24" s="292">
        <f t="shared" si="2"/>
        <v>1</v>
      </c>
      <c r="J24" s="289">
        <v>171</v>
      </c>
      <c r="K24" s="289">
        <v>35</v>
      </c>
      <c r="L24" s="289">
        <f t="shared" si="3"/>
        <v>136</v>
      </c>
      <c r="M24" s="289" t="str">
        <f t="shared" si="6"/>
        <v/>
      </c>
      <c r="N24" s="266"/>
      <c r="O24" s="293">
        <f>(L24+L25)/((J24+J25)-(K24+K25))</f>
        <v>0.98606271777003485</v>
      </c>
      <c r="P24" s="293" t="s">
        <v>88</v>
      </c>
      <c r="Q24" s="305" t="s">
        <v>108</v>
      </c>
      <c r="R24" s="295">
        <f t="shared" si="7"/>
        <v>0</v>
      </c>
      <c r="S24" s="296">
        <v>1</v>
      </c>
    </row>
    <row r="25" spans="1:19" ht="12" customHeight="1" x14ac:dyDescent="0.2">
      <c r="A25" s="288">
        <f t="shared" si="8"/>
        <v>20</v>
      </c>
      <c r="B25" s="51" t="s">
        <v>88</v>
      </c>
      <c r="C25" s="289">
        <f>'2 bngày'!T26</f>
        <v>147</v>
      </c>
      <c r="D25" s="290">
        <v>147</v>
      </c>
      <c r="E25" s="303">
        <f t="shared" si="4"/>
        <v>1</v>
      </c>
      <c r="F25" s="289"/>
      <c r="G25" s="289">
        <f t="shared" si="5"/>
        <v>147</v>
      </c>
      <c r="H25" s="291">
        <f t="shared" si="1"/>
        <v>1</v>
      </c>
      <c r="I25" s="292">
        <f t="shared" si="2"/>
        <v>0.97350993377483441</v>
      </c>
      <c r="J25" s="289">
        <v>159</v>
      </c>
      <c r="K25" s="289">
        <v>8</v>
      </c>
      <c r="L25" s="289">
        <f t="shared" si="3"/>
        <v>147</v>
      </c>
      <c r="M25" s="289">
        <f t="shared" si="6"/>
        <v>4</v>
      </c>
      <c r="N25" s="266"/>
      <c r="O25" s="304"/>
      <c r="P25" s="301"/>
      <c r="Q25" s="306"/>
      <c r="R25" s="295">
        <f t="shared" si="7"/>
        <v>-2.6490066225165587E-2</v>
      </c>
      <c r="S25" s="295">
        <v>1</v>
      </c>
    </row>
    <row r="26" spans="1:19" ht="12" customHeight="1" x14ac:dyDescent="0.2">
      <c r="A26" s="288">
        <f t="shared" si="8"/>
        <v>21</v>
      </c>
      <c r="B26" s="64" t="s">
        <v>241</v>
      </c>
      <c r="C26" s="289">
        <f>'2 bngày'!T27</f>
        <v>90</v>
      </c>
      <c r="D26" s="290">
        <v>90</v>
      </c>
      <c r="E26" s="303">
        <f t="shared" si="4"/>
        <v>1</v>
      </c>
      <c r="F26" s="289"/>
      <c r="G26" s="289">
        <f t="shared" si="5"/>
        <v>90</v>
      </c>
      <c r="H26" s="291">
        <f t="shared" si="1"/>
        <v>1</v>
      </c>
      <c r="I26" s="292">
        <f t="shared" si="2"/>
        <v>1</v>
      </c>
      <c r="J26" s="289">
        <v>96</v>
      </c>
      <c r="K26" s="289">
        <v>6</v>
      </c>
      <c r="L26" s="289">
        <f t="shared" si="3"/>
        <v>90</v>
      </c>
      <c r="M26" s="289" t="str">
        <f t="shared" si="6"/>
        <v/>
      </c>
      <c r="N26" s="266"/>
      <c r="O26" s="291">
        <f>I26</f>
        <v>1</v>
      </c>
      <c r="P26" s="292" t="s">
        <v>274</v>
      </c>
      <c r="Q26" s="67" t="s">
        <v>332</v>
      </c>
      <c r="R26" s="295">
        <f t="shared" si="7"/>
        <v>0</v>
      </c>
      <c r="S26" s="296">
        <v>1</v>
      </c>
    </row>
    <row r="27" spans="1:19" ht="12" customHeight="1" x14ac:dyDescent="0.2">
      <c r="A27" s="288">
        <f t="shared" si="8"/>
        <v>22</v>
      </c>
      <c r="B27" s="51" t="s">
        <v>89</v>
      </c>
      <c r="C27" s="289">
        <f>'2 bngày'!T28</f>
        <v>68</v>
      </c>
      <c r="D27" s="290">
        <v>68</v>
      </c>
      <c r="E27" s="303">
        <f t="shared" si="4"/>
        <v>1</v>
      </c>
      <c r="F27" s="289"/>
      <c r="G27" s="289">
        <f>D27+F27</f>
        <v>68</v>
      </c>
      <c r="H27" s="291">
        <f t="shared" si="1"/>
        <v>1</v>
      </c>
      <c r="I27" s="292">
        <f>L27/(J27-K27)</f>
        <v>1</v>
      </c>
      <c r="J27" s="289">
        <v>72</v>
      </c>
      <c r="K27" s="289">
        <v>4</v>
      </c>
      <c r="L27" s="289">
        <f>D27</f>
        <v>68</v>
      </c>
      <c r="M27" s="289" t="str">
        <f t="shared" si="6"/>
        <v/>
      </c>
      <c r="N27" s="266"/>
      <c r="O27" s="293">
        <f>(L27+L28)/((J27+J28)-(K27+K28))</f>
        <v>1</v>
      </c>
      <c r="P27" s="294" t="s">
        <v>237</v>
      </c>
      <c r="Q27" s="266"/>
      <c r="R27" s="295">
        <f t="shared" si="7"/>
        <v>0</v>
      </c>
      <c r="S27" s="295">
        <v>1</v>
      </c>
    </row>
    <row r="28" spans="1:19" ht="12" customHeight="1" x14ac:dyDescent="0.2">
      <c r="A28" s="288">
        <f t="shared" si="8"/>
        <v>23</v>
      </c>
      <c r="B28" s="51" t="s">
        <v>90</v>
      </c>
      <c r="C28" s="289">
        <f>'2 bngày'!T29</f>
        <v>53</v>
      </c>
      <c r="D28" s="290">
        <v>53</v>
      </c>
      <c r="E28" s="303">
        <f t="shared" si="4"/>
        <v>1</v>
      </c>
      <c r="F28" s="289"/>
      <c r="G28" s="289">
        <f t="shared" si="5"/>
        <v>53</v>
      </c>
      <c r="H28" s="291">
        <f t="shared" si="1"/>
        <v>1</v>
      </c>
      <c r="I28" s="292">
        <f t="shared" si="2"/>
        <v>1</v>
      </c>
      <c r="J28" s="289">
        <v>75</v>
      </c>
      <c r="K28" s="289">
        <v>22</v>
      </c>
      <c r="L28" s="289">
        <f t="shared" si="3"/>
        <v>53</v>
      </c>
      <c r="M28" s="289" t="str">
        <f t="shared" si="6"/>
        <v/>
      </c>
      <c r="N28" s="266"/>
      <c r="O28" s="34"/>
      <c r="P28" s="300"/>
      <c r="Q28" s="119" t="s">
        <v>236</v>
      </c>
      <c r="R28" s="295">
        <f t="shared" si="7"/>
        <v>0</v>
      </c>
      <c r="S28" s="295">
        <v>1</v>
      </c>
    </row>
    <row r="29" spans="1:19" ht="12" customHeight="1" x14ac:dyDescent="0.2">
      <c r="A29" s="288">
        <f t="shared" si="8"/>
        <v>24</v>
      </c>
      <c r="B29" s="51" t="s">
        <v>91</v>
      </c>
      <c r="C29" s="289">
        <f>'2 bngày'!T30</f>
        <v>176</v>
      </c>
      <c r="D29" s="290">
        <v>176</v>
      </c>
      <c r="E29" s="303">
        <f t="shared" si="4"/>
        <v>1</v>
      </c>
      <c r="F29" s="289"/>
      <c r="G29" s="289">
        <f t="shared" si="5"/>
        <v>176</v>
      </c>
      <c r="H29" s="291">
        <f t="shared" si="1"/>
        <v>1</v>
      </c>
      <c r="I29" s="292">
        <f t="shared" si="2"/>
        <v>1</v>
      </c>
      <c r="J29" s="289">
        <v>215</v>
      </c>
      <c r="K29" s="289">
        <v>39</v>
      </c>
      <c r="L29" s="289">
        <f t="shared" si="3"/>
        <v>176</v>
      </c>
      <c r="M29" s="289" t="str">
        <f t="shared" si="6"/>
        <v/>
      </c>
      <c r="N29" s="266"/>
      <c r="O29" s="291">
        <f>I29</f>
        <v>1</v>
      </c>
      <c r="P29" s="292" t="s">
        <v>275</v>
      </c>
      <c r="Q29" s="307"/>
      <c r="R29" s="295">
        <f t="shared" si="7"/>
        <v>0</v>
      </c>
      <c r="S29" s="296">
        <v>1</v>
      </c>
    </row>
    <row r="30" spans="1:19" ht="12" customHeight="1" x14ac:dyDescent="0.2">
      <c r="A30" s="288">
        <f t="shared" si="8"/>
        <v>25</v>
      </c>
      <c r="B30" s="51" t="s">
        <v>92</v>
      </c>
      <c r="C30" s="289">
        <f>'2 bngày'!T31</f>
        <v>122</v>
      </c>
      <c r="D30" s="290">
        <v>121</v>
      </c>
      <c r="E30" s="303">
        <f t="shared" si="4"/>
        <v>0.99180327868852458</v>
      </c>
      <c r="F30" s="289"/>
      <c r="G30" s="289">
        <f t="shared" si="5"/>
        <v>121</v>
      </c>
      <c r="H30" s="303">
        <f t="shared" si="1"/>
        <v>0.99180327868852458</v>
      </c>
      <c r="I30" s="292">
        <f t="shared" si="2"/>
        <v>1</v>
      </c>
      <c r="J30" s="289">
        <v>149</v>
      </c>
      <c r="K30" s="289">
        <v>28</v>
      </c>
      <c r="L30" s="289">
        <f t="shared" si="3"/>
        <v>121</v>
      </c>
      <c r="M30" s="289" t="str">
        <f t="shared" si="6"/>
        <v/>
      </c>
      <c r="N30" s="266"/>
      <c r="O30" s="293">
        <f>(L30+L31)/((J30+J31)-(K30+K31))</f>
        <v>0.98</v>
      </c>
      <c r="P30" s="294" t="s">
        <v>93</v>
      </c>
      <c r="Q30" s="266"/>
      <c r="R30" s="295">
        <f t="shared" si="7"/>
        <v>0</v>
      </c>
      <c r="S30" s="295">
        <v>1</v>
      </c>
    </row>
    <row r="31" spans="1:19" ht="12" customHeight="1" x14ac:dyDescent="0.2">
      <c r="A31" s="288">
        <f t="shared" si="8"/>
        <v>26</v>
      </c>
      <c r="B31" s="51" t="s">
        <v>93</v>
      </c>
      <c r="C31" s="289">
        <f>'2 bngày'!T32</f>
        <v>124</v>
      </c>
      <c r="D31" s="290">
        <v>124</v>
      </c>
      <c r="E31" s="303">
        <f t="shared" si="4"/>
        <v>1</v>
      </c>
      <c r="F31" s="289"/>
      <c r="G31" s="289">
        <f t="shared" si="5"/>
        <v>124</v>
      </c>
      <c r="H31" s="291">
        <f t="shared" si="1"/>
        <v>1</v>
      </c>
      <c r="I31" s="292">
        <f t="shared" si="2"/>
        <v>0.96124031007751942</v>
      </c>
      <c r="J31" s="289">
        <v>136</v>
      </c>
      <c r="K31" s="289">
        <v>7</v>
      </c>
      <c r="L31" s="289">
        <f t="shared" si="3"/>
        <v>124</v>
      </c>
      <c r="M31" s="289">
        <f t="shared" si="6"/>
        <v>5</v>
      </c>
      <c r="N31" s="266"/>
      <c r="O31" s="34"/>
      <c r="P31" s="300"/>
      <c r="Q31" s="308" t="s">
        <v>109</v>
      </c>
      <c r="R31" s="295">
        <f t="shared" si="7"/>
        <v>-3.8759689922480578E-2</v>
      </c>
      <c r="S31" s="295">
        <v>1</v>
      </c>
    </row>
    <row r="32" spans="1:19" ht="12" customHeight="1" x14ac:dyDescent="0.2">
      <c r="A32" s="288">
        <f t="shared" si="8"/>
        <v>27</v>
      </c>
      <c r="B32" s="51" t="s">
        <v>94</v>
      </c>
      <c r="C32" s="289">
        <f>'2 bngày'!T33</f>
        <v>85</v>
      </c>
      <c r="D32" s="290">
        <v>85</v>
      </c>
      <c r="E32" s="303">
        <f t="shared" si="4"/>
        <v>1</v>
      </c>
      <c r="F32" s="289"/>
      <c r="G32" s="289">
        <f t="shared" si="5"/>
        <v>85</v>
      </c>
      <c r="H32" s="291">
        <f t="shared" si="1"/>
        <v>1</v>
      </c>
      <c r="I32" s="292">
        <f t="shared" si="2"/>
        <v>0.98837209302325579</v>
      </c>
      <c r="J32" s="289">
        <v>101</v>
      </c>
      <c r="K32" s="289">
        <v>15</v>
      </c>
      <c r="L32" s="289">
        <f t="shared" si="3"/>
        <v>85</v>
      </c>
      <c r="M32" s="289">
        <f t="shared" si="6"/>
        <v>1</v>
      </c>
      <c r="N32" s="266"/>
      <c r="O32" s="293">
        <f>(L32+L33)/((J32+J33)-(K32+K33))</f>
        <v>0.9941860465116279</v>
      </c>
      <c r="P32" s="294" t="s">
        <v>276</v>
      </c>
      <c r="Q32" s="266"/>
      <c r="R32" s="295">
        <f t="shared" si="7"/>
        <v>-1.1627906976744207E-2</v>
      </c>
      <c r="S32" s="296">
        <v>1</v>
      </c>
    </row>
    <row r="33" spans="1:19" ht="12" customHeight="1" x14ac:dyDescent="0.2">
      <c r="A33" s="288">
        <f t="shared" si="8"/>
        <v>28</v>
      </c>
      <c r="B33" s="51" t="s">
        <v>95</v>
      </c>
      <c r="C33" s="289">
        <f>'2 bngày'!T34</f>
        <v>86</v>
      </c>
      <c r="D33" s="290">
        <v>86</v>
      </c>
      <c r="E33" s="303">
        <f t="shared" si="4"/>
        <v>1</v>
      </c>
      <c r="F33" s="289"/>
      <c r="G33" s="289">
        <f t="shared" si="5"/>
        <v>86</v>
      </c>
      <c r="H33" s="291">
        <f t="shared" si="1"/>
        <v>1</v>
      </c>
      <c r="I33" s="292">
        <f t="shared" si="2"/>
        <v>1</v>
      </c>
      <c r="J33" s="289">
        <v>103</v>
      </c>
      <c r="K33" s="289">
        <v>17</v>
      </c>
      <c r="L33" s="289">
        <f t="shared" si="3"/>
        <v>86</v>
      </c>
      <c r="M33" s="289" t="str">
        <f t="shared" si="6"/>
        <v/>
      </c>
      <c r="N33" s="266"/>
      <c r="O33" s="34"/>
      <c r="P33" s="300"/>
      <c r="Q33" s="67" t="s">
        <v>332</v>
      </c>
      <c r="R33" s="295">
        <f t="shared" si="7"/>
        <v>3.041825095057038E-2</v>
      </c>
      <c r="S33" s="295">
        <v>0.96958174904942962</v>
      </c>
    </row>
    <row r="34" spans="1:19" ht="12" customHeight="1" x14ac:dyDescent="0.2">
      <c r="A34" s="288">
        <f t="shared" si="8"/>
        <v>29</v>
      </c>
      <c r="B34" s="51" t="s">
        <v>96</v>
      </c>
      <c r="C34" s="289">
        <f>'2 bngày'!T35</f>
        <v>99</v>
      </c>
      <c r="D34" s="290">
        <v>99</v>
      </c>
      <c r="E34" s="303">
        <f t="shared" si="4"/>
        <v>1</v>
      </c>
      <c r="F34" s="289"/>
      <c r="G34" s="289">
        <f t="shared" si="5"/>
        <v>99</v>
      </c>
      <c r="H34" s="291">
        <f t="shared" si="1"/>
        <v>1</v>
      </c>
      <c r="I34" s="292">
        <f t="shared" si="2"/>
        <v>1</v>
      </c>
      <c r="J34" s="289">
        <v>117</v>
      </c>
      <c r="K34" s="289">
        <v>18</v>
      </c>
      <c r="L34" s="289">
        <f>D34</f>
        <v>99</v>
      </c>
      <c r="M34" s="289" t="str">
        <f t="shared" si="6"/>
        <v/>
      </c>
      <c r="N34" s="266"/>
      <c r="O34" s="292">
        <f>I34</f>
        <v>1</v>
      </c>
      <c r="P34" s="292" t="s">
        <v>277</v>
      </c>
      <c r="Q34" s="309"/>
      <c r="R34" s="295">
        <f t="shared" si="7"/>
        <v>9.7087378640776656E-3</v>
      </c>
      <c r="S34" s="295">
        <v>0.99029126213592233</v>
      </c>
    </row>
    <row r="35" spans="1:19" ht="12" customHeight="1" x14ac:dyDescent="0.2">
      <c r="A35" s="288">
        <f t="shared" si="8"/>
        <v>30</v>
      </c>
      <c r="B35" s="51" t="s">
        <v>97</v>
      </c>
      <c r="C35" s="289">
        <f>'2 bngày'!T36</f>
        <v>154</v>
      </c>
      <c r="D35" s="290">
        <v>154</v>
      </c>
      <c r="E35" s="303">
        <f t="shared" si="4"/>
        <v>1</v>
      </c>
      <c r="F35" s="289"/>
      <c r="G35" s="289">
        <f t="shared" si="5"/>
        <v>154</v>
      </c>
      <c r="H35" s="291">
        <f t="shared" si="1"/>
        <v>1</v>
      </c>
      <c r="I35" s="292">
        <f t="shared" si="2"/>
        <v>0.99354838709677418</v>
      </c>
      <c r="J35" s="289">
        <v>205</v>
      </c>
      <c r="K35" s="289">
        <v>50</v>
      </c>
      <c r="L35" s="289">
        <f t="shared" ref="L35:L45" si="9">D35</f>
        <v>154</v>
      </c>
      <c r="M35" s="289">
        <f t="shared" si="6"/>
        <v>1</v>
      </c>
      <c r="N35" s="266"/>
      <c r="O35" s="293">
        <f>(L35+L36)/((J35+J36)-(K35+K36))</f>
        <v>0.98976109215017061</v>
      </c>
      <c r="P35" s="294" t="s">
        <v>278</v>
      </c>
      <c r="Q35" s="310" t="s">
        <v>110</v>
      </c>
      <c r="R35" s="295">
        <f t="shared" si="7"/>
        <v>-6.4516129032258229E-3</v>
      </c>
      <c r="S35" s="295">
        <v>1</v>
      </c>
    </row>
    <row r="36" spans="1:19" ht="12" customHeight="1" x14ac:dyDescent="0.2">
      <c r="A36" s="288">
        <f t="shared" si="8"/>
        <v>31</v>
      </c>
      <c r="B36" s="51" t="s">
        <v>98</v>
      </c>
      <c r="C36" s="289">
        <f>'2 bngày'!T37</f>
        <v>136</v>
      </c>
      <c r="D36" s="290">
        <v>136</v>
      </c>
      <c r="E36" s="303">
        <f t="shared" si="4"/>
        <v>1</v>
      </c>
      <c r="F36" s="289"/>
      <c r="G36" s="289">
        <f t="shared" si="5"/>
        <v>136</v>
      </c>
      <c r="H36" s="291">
        <f t="shared" si="1"/>
        <v>1</v>
      </c>
      <c r="I36" s="292">
        <f t="shared" si="2"/>
        <v>0.98550724637681164</v>
      </c>
      <c r="J36" s="289">
        <v>169</v>
      </c>
      <c r="K36" s="289">
        <v>31</v>
      </c>
      <c r="L36" s="289">
        <f t="shared" si="9"/>
        <v>136</v>
      </c>
      <c r="M36" s="289">
        <f t="shared" si="6"/>
        <v>2</v>
      </c>
      <c r="N36" s="266"/>
      <c r="O36" s="34"/>
      <c r="P36" s="300"/>
      <c r="Q36" s="266"/>
      <c r="R36" s="295">
        <f t="shared" si="7"/>
        <v>-1.0856389986824699E-2</v>
      </c>
      <c r="S36" s="295">
        <v>0.99636363636363634</v>
      </c>
    </row>
    <row r="37" spans="1:19" ht="12" customHeight="1" x14ac:dyDescent="0.2">
      <c r="A37" s="288">
        <f t="shared" si="8"/>
        <v>32</v>
      </c>
      <c r="B37" s="51" t="s">
        <v>99</v>
      </c>
      <c r="C37" s="289">
        <f>'2 bngày'!T38</f>
        <v>172</v>
      </c>
      <c r="D37" s="290">
        <v>172</v>
      </c>
      <c r="E37" s="303">
        <f t="shared" si="4"/>
        <v>1</v>
      </c>
      <c r="F37" s="289"/>
      <c r="G37" s="289">
        <f t="shared" si="5"/>
        <v>172</v>
      </c>
      <c r="H37" s="291">
        <f t="shared" si="1"/>
        <v>1</v>
      </c>
      <c r="I37" s="292">
        <f t="shared" si="2"/>
        <v>1</v>
      </c>
      <c r="J37" s="289">
        <v>224</v>
      </c>
      <c r="K37" s="289">
        <v>52</v>
      </c>
      <c r="L37" s="289">
        <f t="shared" si="9"/>
        <v>172</v>
      </c>
      <c r="M37" s="289" t="str">
        <f t="shared" si="6"/>
        <v/>
      </c>
      <c r="N37" s="266"/>
      <c r="O37" s="291">
        <f>I37</f>
        <v>1</v>
      </c>
      <c r="P37" s="292" t="s">
        <v>279</v>
      </c>
      <c r="Q37" s="266"/>
      <c r="R37" s="295">
        <f t="shared" si="7"/>
        <v>1.0526315789473717E-2</v>
      </c>
      <c r="S37" s="296">
        <v>0.98947368421052628</v>
      </c>
    </row>
    <row r="38" spans="1:19" ht="12" customHeight="1" x14ac:dyDescent="0.2">
      <c r="A38" s="288">
        <f t="shared" si="8"/>
        <v>33</v>
      </c>
      <c r="B38" s="51" t="s">
        <v>100</v>
      </c>
      <c r="C38" s="289">
        <f>'2 bngày'!T39</f>
        <v>234</v>
      </c>
      <c r="D38" s="290">
        <v>234</v>
      </c>
      <c r="E38" s="303">
        <f t="shared" si="4"/>
        <v>1</v>
      </c>
      <c r="F38" s="289"/>
      <c r="G38" s="289">
        <f t="shared" si="5"/>
        <v>234</v>
      </c>
      <c r="H38" s="291">
        <f t="shared" si="1"/>
        <v>1</v>
      </c>
      <c r="I38" s="292">
        <f t="shared" si="2"/>
        <v>1</v>
      </c>
      <c r="J38" s="289">
        <v>320</v>
      </c>
      <c r="K38" s="289">
        <v>86</v>
      </c>
      <c r="L38" s="289">
        <f t="shared" si="9"/>
        <v>234</v>
      </c>
      <c r="M38" s="289" t="str">
        <f t="shared" si="6"/>
        <v/>
      </c>
      <c r="N38" s="266"/>
      <c r="O38" s="291">
        <f t="shared" ref="O38:O39" si="10">I38</f>
        <v>1</v>
      </c>
      <c r="P38" s="292" t="s">
        <v>100</v>
      </c>
      <c r="Q38" s="266"/>
      <c r="R38" s="295">
        <f t="shared" si="7"/>
        <v>0</v>
      </c>
      <c r="S38" s="296">
        <v>1</v>
      </c>
    </row>
    <row r="39" spans="1:19" ht="12" customHeight="1" x14ac:dyDescent="0.2">
      <c r="A39" s="288">
        <f t="shared" si="8"/>
        <v>34</v>
      </c>
      <c r="B39" s="51" t="s">
        <v>101</v>
      </c>
      <c r="C39" s="289">
        <f>'2 bngày'!T40</f>
        <v>235</v>
      </c>
      <c r="D39" s="290">
        <v>235</v>
      </c>
      <c r="E39" s="303">
        <f t="shared" si="4"/>
        <v>1</v>
      </c>
      <c r="F39" s="289"/>
      <c r="G39" s="289">
        <f t="shared" si="5"/>
        <v>235</v>
      </c>
      <c r="H39" s="291">
        <f t="shared" si="1"/>
        <v>1</v>
      </c>
      <c r="I39" s="292">
        <f t="shared" si="2"/>
        <v>1</v>
      </c>
      <c r="J39" s="289">
        <v>274</v>
      </c>
      <c r="K39" s="289">
        <v>39</v>
      </c>
      <c r="L39" s="289">
        <f t="shared" si="9"/>
        <v>235</v>
      </c>
      <c r="M39" s="289" t="str">
        <f t="shared" si="6"/>
        <v/>
      </c>
      <c r="N39" s="266"/>
      <c r="O39" s="291">
        <f t="shared" si="10"/>
        <v>1</v>
      </c>
      <c r="P39" s="292" t="s">
        <v>280</v>
      </c>
      <c r="Q39" s="266"/>
      <c r="R39" s="295">
        <f t="shared" si="7"/>
        <v>3.0612244897959218E-2</v>
      </c>
      <c r="S39" s="296">
        <v>0.96938775510204078</v>
      </c>
    </row>
    <row r="40" spans="1:19" ht="12" customHeight="1" x14ac:dyDescent="0.2">
      <c r="A40" s="288">
        <f t="shared" si="8"/>
        <v>35</v>
      </c>
      <c r="B40" s="51" t="s">
        <v>102</v>
      </c>
      <c r="C40" s="289">
        <f>'2 bngày'!T41</f>
        <v>103</v>
      </c>
      <c r="D40" s="290">
        <v>103</v>
      </c>
      <c r="E40" s="303">
        <f t="shared" si="4"/>
        <v>1</v>
      </c>
      <c r="F40" s="289"/>
      <c r="G40" s="289">
        <f t="shared" si="5"/>
        <v>103</v>
      </c>
      <c r="H40" s="291">
        <f t="shared" si="1"/>
        <v>1</v>
      </c>
      <c r="I40" s="292">
        <f t="shared" si="2"/>
        <v>0.98095238095238091</v>
      </c>
      <c r="J40" s="289">
        <v>137</v>
      </c>
      <c r="K40" s="289">
        <v>32</v>
      </c>
      <c r="L40" s="289">
        <f t="shared" si="9"/>
        <v>103</v>
      </c>
      <c r="M40" s="289">
        <f t="shared" si="6"/>
        <v>2</v>
      </c>
      <c r="N40" s="266"/>
      <c r="O40" s="293">
        <f>(L40+L41)/((J40+J41)-(K40+K41))</f>
        <v>0.984375</v>
      </c>
      <c r="P40" s="293" t="s">
        <v>281</v>
      </c>
      <c r="Q40" s="266"/>
      <c r="R40" s="295">
        <f t="shared" si="7"/>
        <v>-1.9047619047619091E-2</v>
      </c>
      <c r="S40" s="295">
        <v>1</v>
      </c>
    </row>
    <row r="41" spans="1:19" ht="12" customHeight="1" x14ac:dyDescent="0.2">
      <c r="A41" s="288">
        <f t="shared" si="8"/>
        <v>36</v>
      </c>
      <c r="B41" s="51" t="s">
        <v>103</v>
      </c>
      <c r="C41" s="289">
        <f>'2 bngày'!T42</f>
        <v>212</v>
      </c>
      <c r="D41" s="290">
        <v>212</v>
      </c>
      <c r="E41" s="303">
        <f t="shared" si="4"/>
        <v>1</v>
      </c>
      <c r="F41" s="289"/>
      <c r="G41" s="289">
        <f t="shared" si="5"/>
        <v>212</v>
      </c>
      <c r="H41" s="291">
        <f t="shared" si="1"/>
        <v>1</v>
      </c>
      <c r="I41" s="292">
        <f t="shared" si="2"/>
        <v>0.98604651162790702</v>
      </c>
      <c r="J41" s="289">
        <v>258</v>
      </c>
      <c r="K41" s="289">
        <v>43</v>
      </c>
      <c r="L41" s="289">
        <f t="shared" si="9"/>
        <v>212</v>
      </c>
      <c r="M41" s="289">
        <f t="shared" si="6"/>
        <v>3</v>
      </c>
      <c r="N41" s="266"/>
      <c r="O41" s="301"/>
      <c r="P41" s="301"/>
      <c r="Q41" s="266"/>
      <c r="R41" s="295">
        <f t="shared" si="7"/>
        <v>-1.3953488372092981E-2</v>
      </c>
      <c r="S41" s="295">
        <v>1</v>
      </c>
    </row>
    <row r="42" spans="1:19" ht="12" customHeight="1" x14ac:dyDescent="0.2">
      <c r="A42" s="288">
        <f t="shared" si="8"/>
        <v>37</v>
      </c>
      <c r="B42" s="64" t="s">
        <v>242</v>
      </c>
      <c r="C42" s="289">
        <f>'2 bngày'!T43</f>
        <v>170</v>
      </c>
      <c r="D42" s="290">
        <v>170</v>
      </c>
      <c r="E42" s="303">
        <f t="shared" si="4"/>
        <v>1</v>
      </c>
      <c r="F42" s="289"/>
      <c r="G42" s="289">
        <f t="shared" si="5"/>
        <v>170</v>
      </c>
      <c r="H42" s="291">
        <f t="shared" si="1"/>
        <v>1</v>
      </c>
      <c r="I42" s="292">
        <f t="shared" si="2"/>
        <v>1</v>
      </c>
      <c r="J42" s="289">
        <v>190</v>
      </c>
      <c r="K42" s="289">
        <v>20</v>
      </c>
      <c r="L42" s="289">
        <f t="shared" si="9"/>
        <v>170</v>
      </c>
      <c r="M42" s="289" t="str">
        <f t="shared" si="6"/>
        <v/>
      </c>
      <c r="N42" s="266"/>
      <c r="O42" s="293">
        <f>(L42+L43+L44+L45)/((J42+J43+J44+J45)-(K42+K43+K44+K45))</f>
        <v>0.98755186721991706</v>
      </c>
      <c r="P42" s="294" t="s">
        <v>282</v>
      </c>
      <c r="Q42" s="266"/>
      <c r="R42" s="295">
        <f t="shared" si="7"/>
        <v>1.8957345971563955E-2</v>
      </c>
      <c r="S42" s="295">
        <v>0.98104265402843605</v>
      </c>
    </row>
    <row r="43" spans="1:19" ht="12" customHeight="1" x14ac:dyDescent="0.2">
      <c r="A43" s="288">
        <f t="shared" si="8"/>
        <v>38</v>
      </c>
      <c r="B43" s="64" t="s">
        <v>243</v>
      </c>
      <c r="C43" s="289">
        <f>'2 bngày'!T44</f>
        <v>245</v>
      </c>
      <c r="D43" s="290">
        <v>243</v>
      </c>
      <c r="E43" s="303">
        <f t="shared" si="4"/>
        <v>0.99183673469387756</v>
      </c>
      <c r="F43" s="289"/>
      <c r="G43" s="289">
        <f t="shared" si="5"/>
        <v>243</v>
      </c>
      <c r="H43" s="303">
        <f t="shared" si="1"/>
        <v>0.99183673469387756</v>
      </c>
      <c r="I43" s="292">
        <f t="shared" si="2"/>
        <v>0.99183673469387756</v>
      </c>
      <c r="J43" s="289">
        <v>270</v>
      </c>
      <c r="K43" s="289">
        <v>25</v>
      </c>
      <c r="L43" s="289">
        <f t="shared" si="9"/>
        <v>243</v>
      </c>
      <c r="M43" s="289">
        <f t="shared" si="6"/>
        <v>2</v>
      </c>
      <c r="N43" s="266"/>
      <c r="O43" s="301"/>
      <c r="P43" s="299"/>
      <c r="Q43" s="266"/>
      <c r="R43" s="295">
        <f t="shared" si="7"/>
        <v>3.8849274649619403E-3</v>
      </c>
      <c r="S43" s="295">
        <v>0.98795180722891562</v>
      </c>
    </row>
    <row r="44" spans="1:19" ht="12" customHeight="1" x14ac:dyDescent="0.2">
      <c r="A44" s="288">
        <f>A43+1</f>
        <v>39</v>
      </c>
      <c r="B44" s="64" t="s">
        <v>244</v>
      </c>
      <c r="C44" s="289">
        <f>'2 bngày'!T45</f>
        <v>190</v>
      </c>
      <c r="D44" s="290">
        <v>190</v>
      </c>
      <c r="E44" s="303">
        <f t="shared" si="4"/>
        <v>1</v>
      </c>
      <c r="F44" s="289"/>
      <c r="G44" s="289">
        <f t="shared" si="5"/>
        <v>190</v>
      </c>
      <c r="H44" s="291">
        <f t="shared" si="1"/>
        <v>1</v>
      </c>
      <c r="I44" s="292">
        <f t="shared" si="2"/>
        <v>0.98445595854922274</v>
      </c>
      <c r="J44" s="289">
        <v>266</v>
      </c>
      <c r="K44" s="289">
        <v>73</v>
      </c>
      <c r="L44" s="289">
        <f t="shared" si="9"/>
        <v>190</v>
      </c>
      <c r="M44" s="289">
        <f t="shared" si="6"/>
        <v>3</v>
      </c>
      <c r="N44" s="266"/>
      <c r="O44" s="301"/>
      <c r="P44" s="299"/>
      <c r="Q44" s="266"/>
      <c r="R44" s="295">
        <f t="shared" si="7"/>
        <v>-1.5544041450777257E-2</v>
      </c>
      <c r="S44" s="295">
        <v>1</v>
      </c>
    </row>
    <row r="45" spans="1:19" ht="12" customHeight="1" x14ac:dyDescent="0.2">
      <c r="A45" s="289">
        <v>40</v>
      </c>
      <c r="B45" s="64" t="s">
        <v>156</v>
      </c>
      <c r="C45" s="289">
        <f>'2 bngày'!T46</f>
        <v>115</v>
      </c>
      <c r="D45" s="290">
        <v>111</v>
      </c>
      <c r="E45" s="303">
        <f t="shared" si="4"/>
        <v>0.9652173913043478</v>
      </c>
      <c r="F45" s="289"/>
      <c r="G45" s="289">
        <f t="shared" si="5"/>
        <v>111</v>
      </c>
      <c r="H45" s="303">
        <f t="shared" si="1"/>
        <v>0.9652173913043478</v>
      </c>
      <c r="I45" s="292">
        <f t="shared" si="2"/>
        <v>0.9652173913043478</v>
      </c>
      <c r="J45" s="289">
        <v>142</v>
      </c>
      <c r="K45" s="289">
        <v>27</v>
      </c>
      <c r="L45" s="289">
        <f t="shared" si="9"/>
        <v>111</v>
      </c>
      <c r="M45" s="289">
        <f t="shared" si="6"/>
        <v>4</v>
      </c>
      <c r="O45" s="34"/>
      <c r="P45" s="300"/>
      <c r="R45" s="295">
        <f t="shared" si="7"/>
        <v>0.9652173913043478</v>
      </c>
      <c r="S45" s="311"/>
    </row>
  </sheetData>
  <mergeCells count="4">
    <mergeCell ref="C3:C4"/>
    <mergeCell ref="D3:E3"/>
    <mergeCell ref="F3:H3"/>
    <mergeCell ref="J3:L3"/>
  </mergeCells>
  <pageMargins left="0.39370078740157483" right="0.19685039370078741" top="0.19685039370078741" bottom="0.19685039370078741"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Chung</vt:lpstr>
      <vt:lpstr>Đội ngũ</vt:lpstr>
      <vt:lpstr>2 bngày</vt:lpstr>
      <vt:lpstr>ỨD CNTT</vt:lpstr>
      <vt:lpstr>TA, Tin học</vt:lpstr>
      <vt:lpstr>Chuyên đề</vt:lpstr>
      <vt:lpstr>Hội thi</vt:lpstr>
      <vt:lpstr>Lên lớp</vt:lpstr>
      <vt:lpstr>HTCTTH</vt:lpstr>
      <vt:lpstr>Chuẩn CBQL</vt:lpstr>
      <vt:lpstr>Chuẩn GV</vt:lpstr>
      <vt:lpstr>PC Bơi</vt:lpstr>
      <vt:lpstr>Kiểm tra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 Thanh Dat</dc:creator>
  <cp:lastModifiedBy>PC</cp:lastModifiedBy>
  <cp:revision>1</cp:revision>
  <cp:lastPrinted>2021-05-25T09:12:17Z</cp:lastPrinted>
  <dcterms:created xsi:type="dcterms:W3CDTF">2012-01-13T08:13:17Z</dcterms:created>
  <dcterms:modified xsi:type="dcterms:W3CDTF">2021-05-31T08:59:30Z</dcterms:modified>
</cp:coreProperties>
</file>